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DLT\Desktop\"/>
    </mc:Choice>
  </mc:AlternateContent>
  <bookViews>
    <workbookView xWindow="0" yWindow="0" windowWidth="28800" windowHeight="12330" firstSheet="2" activeTab="2"/>
  </bookViews>
  <sheets>
    <sheet name="2017" sheetId="17" state="hidden" r:id="rId1"/>
    <sheet name="INV 2017" sheetId="18" state="hidden" r:id="rId2"/>
    <sheet name="P 4_CONTRATACIÓN 2017" sheetId="23" r:id="rId3"/>
    <sheet name="DÍNAMICA MODALIDADES" sheetId="20" state="hidden" r:id="rId4"/>
  </sheets>
  <externalReferences>
    <externalReference r:id="rId5"/>
  </externalReferences>
  <definedNames>
    <definedName name="_xlnm._FilterDatabase" localSheetId="0" hidden="1">'2017'!$A$1:$Z$641</definedName>
    <definedName name="_xlnm._FilterDatabase" localSheetId="1" hidden="1">'INV 2017'!$A$5:$AC$383</definedName>
    <definedName name="_xlnm._FilterDatabase" localSheetId="2" hidden="1">'P 4_CONTRATACIÓN 2017'!$A$5:$AC$383</definedName>
    <definedName name="Mod">'[1]Tipo '!$C$2:$C$8</definedName>
  </definedNames>
  <calcPr calcId="162913"/>
  <pivotCaches>
    <pivotCache cacheId="0" r:id="rId6"/>
  </pivotCaches>
</workbook>
</file>

<file path=xl/calcChain.xml><?xml version="1.0" encoding="utf-8"?>
<calcChain xmlns="http://schemas.openxmlformats.org/spreadsheetml/2006/main">
  <c r="AA382" i="23" l="1"/>
  <c r="AA381" i="23"/>
  <c r="AA380" i="23"/>
  <c r="AA379" i="23"/>
  <c r="AA378" i="23"/>
  <c r="AA377" i="23"/>
  <c r="AA376" i="23"/>
  <c r="AA375" i="23"/>
  <c r="AA374" i="23"/>
  <c r="AA373" i="23"/>
  <c r="AA372" i="23"/>
  <c r="AA371" i="23"/>
  <c r="AA370" i="23"/>
  <c r="AA369" i="23"/>
  <c r="AA368" i="23"/>
  <c r="AA367" i="23"/>
  <c r="AA366" i="23"/>
  <c r="AA365" i="23"/>
  <c r="AA364" i="23"/>
  <c r="AA363" i="23"/>
  <c r="AA362" i="23"/>
  <c r="Z361" i="23"/>
  <c r="AA361" i="23" s="1"/>
  <c r="AA360" i="23"/>
  <c r="AA359" i="23"/>
  <c r="AA358" i="23"/>
  <c r="Z357" i="23"/>
  <c r="AA357" i="23" s="1"/>
  <c r="AA356" i="23"/>
  <c r="AA355" i="23"/>
  <c r="Z354" i="23"/>
  <c r="AA354" i="23" s="1"/>
  <c r="AA353" i="23"/>
  <c r="AA352" i="23"/>
  <c r="AA351" i="23"/>
  <c r="AA350" i="23"/>
  <c r="Z350" i="23"/>
  <c r="AA349" i="23"/>
  <c r="AA348" i="23"/>
  <c r="AA347" i="23"/>
  <c r="AA346" i="23"/>
  <c r="AA345" i="23"/>
  <c r="AA344" i="23"/>
  <c r="AA343" i="23"/>
  <c r="AA342" i="23"/>
  <c r="AA341" i="23"/>
  <c r="AA340" i="23"/>
  <c r="AA339" i="23"/>
  <c r="AA338" i="23"/>
  <c r="AA337" i="23"/>
  <c r="AA336" i="23"/>
  <c r="AA335" i="23"/>
  <c r="AA334" i="23"/>
  <c r="AA333" i="23"/>
  <c r="AA332" i="23"/>
  <c r="AA331" i="23"/>
  <c r="AA330" i="23"/>
  <c r="AA329" i="23"/>
  <c r="AA328" i="23"/>
  <c r="AA327" i="23"/>
  <c r="AA326" i="23"/>
  <c r="AA325" i="23"/>
  <c r="AA324" i="23"/>
  <c r="AA323" i="23"/>
  <c r="AA322" i="23"/>
  <c r="AA321" i="23"/>
  <c r="AA320" i="23"/>
  <c r="AA319" i="23"/>
  <c r="AA318" i="23"/>
  <c r="AA317" i="23"/>
  <c r="AA316" i="23"/>
  <c r="AA315" i="23"/>
  <c r="AA314" i="23"/>
  <c r="AA313" i="23"/>
  <c r="AA312" i="23"/>
  <c r="AA311" i="23"/>
  <c r="AA310" i="23"/>
  <c r="AA309" i="23"/>
  <c r="AA308" i="23"/>
  <c r="AA307" i="23"/>
  <c r="AA306" i="23"/>
  <c r="AA305" i="23"/>
  <c r="AA304" i="23"/>
  <c r="AA303" i="23"/>
  <c r="AA302" i="23"/>
  <c r="AA301" i="23"/>
  <c r="AA300" i="23"/>
  <c r="AA299" i="23"/>
  <c r="AA298" i="23"/>
  <c r="AA297" i="23"/>
  <c r="AA296" i="23"/>
  <c r="AA295" i="23"/>
  <c r="AA294" i="23"/>
  <c r="AA293" i="23"/>
  <c r="AA292" i="23"/>
  <c r="AA291" i="23"/>
  <c r="AA290" i="23"/>
  <c r="AA289" i="23"/>
  <c r="AA288" i="23"/>
  <c r="AA287" i="23"/>
  <c r="AA286" i="23"/>
  <c r="AA285" i="23"/>
  <c r="AA284" i="23"/>
  <c r="AA283" i="23"/>
  <c r="AA282" i="23"/>
  <c r="AA281" i="23"/>
  <c r="AA280" i="23"/>
  <c r="AA279" i="23"/>
  <c r="AA278" i="23"/>
  <c r="AA277" i="23"/>
  <c r="AA276" i="23"/>
  <c r="AA275" i="23"/>
  <c r="AA274" i="23"/>
  <c r="AA273" i="23"/>
  <c r="AA272" i="23"/>
  <c r="AA271" i="23"/>
  <c r="AA270" i="23"/>
  <c r="AA269" i="23"/>
  <c r="AA268" i="23"/>
  <c r="AA267" i="23"/>
  <c r="AA266" i="23"/>
  <c r="AA265" i="23"/>
  <c r="AA264" i="23"/>
  <c r="AA263" i="23"/>
  <c r="AA262" i="23"/>
  <c r="AA261" i="23"/>
  <c r="AA260" i="23"/>
  <c r="AA259" i="23"/>
  <c r="AA258" i="23"/>
  <c r="AA257" i="23"/>
  <c r="AA256" i="23"/>
  <c r="AA255" i="23"/>
  <c r="AA254" i="23"/>
  <c r="AA253" i="23"/>
  <c r="AA252" i="23"/>
  <c r="AA251" i="23"/>
  <c r="AA250" i="23"/>
  <c r="AA249" i="23"/>
  <c r="AA248" i="23"/>
  <c r="AA247" i="23"/>
  <c r="AA246" i="23"/>
  <c r="AA245" i="23"/>
  <c r="AA244" i="23"/>
  <c r="AA243" i="23"/>
  <c r="AA242" i="23"/>
  <c r="AA241" i="23"/>
  <c r="AA240" i="23"/>
  <c r="AA239" i="23"/>
  <c r="AA238" i="23"/>
  <c r="AA237" i="23"/>
  <c r="AA236" i="23"/>
  <c r="AA235" i="23"/>
  <c r="AA234" i="23"/>
  <c r="AA233" i="23"/>
  <c r="AA232" i="23"/>
  <c r="AA231" i="23"/>
  <c r="AA230" i="23"/>
  <c r="AA229" i="23"/>
  <c r="AA228" i="23"/>
  <c r="AA227" i="23"/>
  <c r="AA226" i="23"/>
  <c r="AA225" i="23"/>
  <c r="AA224" i="23"/>
  <c r="AA223" i="23"/>
  <c r="AA222" i="23"/>
  <c r="AA221" i="23"/>
  <c r="AA220" i="23"/>
  <c r="AA219" i="23"/>
  <c r="AA218" i="23"/>
  <c r="AA217" i="23"/>
  <c r="AA216" i="23"/>
  <c r="AA215" i="23"/>
  <c r="AA214" i="23"/>
  <c r="AA213" i="23"/>
  <c r="AA212" i="23"/>
  <c r="AA211" i="23"/>
  <c r="AA210" i="23"/>
  <c r="AA209" i="23"/>
  <c r="AA208" i="23"/>
  <c r="AA207" i="23"/>
  <c r="AA206" i="23"/>
  <c r="AA205" i="23"/>
  <c r="AA204" i="23"/>
  <c r="AA203" i="23"/>
  <c r="AA202" i="23"/>
  <c r="AA201" i="23"/>
  <c r="AA200" i="23"/>
  <c r="AA199" i="23"/>
  <c r="AA198" i="23"/>
  <c r="AA197" i="23"/>
  <c r="AA196" i="23"/>
  <c r="Z195" i="23"/>
  <c r="AA195" i="23" s="1"/>
  <c r="Z194" i="23"/>
  <c r="AA194" i="23" s="1"/>
  <c r="R194" i="23"/>
  <c r="Z193" i="23"/>
  <c r="AA193" i="23" s="1"/>
  <c r="AA192" i="23"/>
  <c r="AA191" i="23"/>
  <c r="AA190" i="23"/>
  <c r="Z189" i="23"/>
  <c r="AA189" i="23" s="1"/>
  <c r="AA188" i="23"/>
  <c r="Z188" i="23"/>
  <c r="AA187" i="23"/>
  <c r="AA186" i="23"/>
  <c r="AA185" i="23"/>
  <c r="AA184" i="23"/>
  <c r="AA183" i="23"/>
  <c r="Z182" i="23"/>
  <c r="AA182" i="23" s="1"/>
  <c r="Z181" i="23"/>
  <c r="AA181" i="23" s="1"/>
  <c r="Z180" i="23"/>
  <c r="AA180" i="23" s="1"/>
  <c r="AA179" i="23"/>
  <c r="AA178" i="23"/>
  <c r="AA177" i="23"/>
  <c r="AA176" i="23"/>
  <c r="Z175" i="23"/>
  <c r="AA175" i="23" s="1"/>
  <c r="R175" i="23"/>
  <c r="Z174" i="23"/>
  <c r="R174" i="23"/>
  <c r="AA174" i="23" s="1"/>
  <c r="AA173" i="23"/>
  <c r="Z173" i="23"/>
  <c r="Z172" i="23"/>
  <c r="R172" i="23"/>
  <c r="AA171" i="23"/>
  <c r="Z170" i="23"/>
  <c r="AB170" i="23" s="1"/>
  <c r="R170" i="23"/>
  <c r="Z169" i="23"/>
  <c r="AA169" i="23" s="1"/>
  <c r="R169" i="23"/>
  <c r="Z168" i="23"/>
  <c r="R168" i="23"/>
  <c r="AA167" i="23"/>
  <c r="AA166" i="23"/>
  <c r="AA165" i="23"/>
  <c r="AA164" i="23"/>
  <c r="AA163" i="23"/>
  <c r="AA162" i="23"/>
  <c r="AA161" i="23"/>
  <c r="AA160" i="23"/>
  <c r="AA159" i="23"/>
  <c r="AA158" i="23"/>
  <c r="AA157" i="23"/>
  <c r="AA156" i="23"/>
  <c r="AA155" i="23"/>
  <c r="AA154" i="23"/>
  <c r="AA153" i="23"/>
  <c r="AA152" i="23"/>
  <c r="AA151" i="23"/>
  <c r="AA150" i="23"/>
  <c r="AA149" i="23"/>
  <c r="AA148" i="23"/>
  <c r="AA147" i="23"/>
  <c r="AA146" i="23"/>
  <c r="AA145" i="23"/>
  <c r="AA144" i="23"/>
  <c r="AA143" i="23"/>
  <c r="AA142" i="23"/>
  <c r="AA141" i="23"/>
  <c r="AA140" i="23"/>
  <c r="AA139" i="23"/>
  <c r="AA138" i="23"/>
  <c r="Z137" i="23"/>
  <c r="AA137" i="23" s="1"/>
  <c r="R137" i="23"/>
  <c r="AA136" i="23"/>
  <c r="AA135" i="23"/>
  <c r="AA134" i="23"/>
  <c r="AA133" i="23"/>
  <c r="AA132" i="23"/>
  <c r="AA131" i="23"/>
  <c r="AA130" i="23"/>
  <c r="AA129" i="23"/>
  <c r="AA128" i="23"/>
  <c r="AA127" i="23"/>
  <c r="AA126" i="23"/>
  <c r="AA125" i="23"/>
  <c r="AA124" i="23"/>
  <c r="AA123" i="23"/>
  <c r="AA122" i="23"/>
  <c r="AA121" i="23"/>
  <c r="AA120" i="23"/>
  <c r="AA119" i="23"/>
  <c r="AA118" i="23"/>
  <c r="AA117" i="23"/>
  <c r="AA116" i="23"/>
  <c r="AA115" i="23"/>
  <c r="AA114" i="23"/>
  <c r="AA113" i="23"/>
  <c r="AA112" i="23"/>
  <c r="AA111" i="23"/>
  <c r="AA110" i="23"/>
  <c r="AA109" i="23"/>
  <c r="AA108" i="23"/>
  <c r="AA107" i="23"/>
  <c r="AA106" i="23"/>
  <c r="AA105" i="23"/>
  <c r="AA104" i="23"/>
  <c r="AA103" i="23"/>
  <c r="AA102" i="23"/>
  <c r="AA101" i="23"/>
  <c r="AA100" i="23"/>
  <c r="AA99" i="23"/>
  <c r="AA98" i="23"/>
  <c r="AA97" i="23"/>
  <c r="AA96" i="23"/>
  <c r="AA95" i="23"/>
  <c r="AA94" i="23"/>
  <c r="AA93" i="23"/>
  <c r="AA92" i="23"/>
  <c r="AA91" i="23"/>
  <c r="AA90" i="23"/>
  <c r="AA89" i="23"/>
  <c r="AA88" i="23"/>
  <c r="AA87" i="23"/>
  <c r="AA86" i="23"/>
  <c r="AA85" i="23"/>
  <c r="AA84" i="23"/>
  <c r="AA83" i="23"/>
  <c r="AA82" i="23"/>
  <c r="AA81" i="23"/>
  <c r="AA80" i="23"/>
  <c r="AA79" i="23"/>
  <c r="AA78" i="23"/>
  <c r="AA77" i="23"/>
  <c r="AA76" i="23"/>
  <c r="AA75" i="23"/>
  <c r="AA74" i="23"/>
  <c r="AA73" i="23"/>
  <c r="AA72" i="23"/>
  <c r="AA71" i="23"/>
  <c r="AA70" i="23"/>
  <c r="AA69" i="23"/>
  <c r="AA68" i="23"/>
  <c r="AA67" i="23"/>
  <c r="AA66" i="23"/>
  <c r="AA65" i="23"/>
  <c r="AA64" i="23"/>
  <c r="AA63" i="23"/>
  <c r="AA62" i="23"/>
  <c r="AA61" i="23"/>
  <c r="AA60" i="23"/>
  <c r="AA59" i="23"/>
  <c r="AA58" i="23"/>
  <c r="AA57" i="23"/>
  <c r="AA56" i="23"/>
  <c r="AA55" i="23"/>
  <c r="AA54" i="23"/>
  <c r="AA53" i="23"/>
  <c r="AA52" i="23"/>
  <c r="AA51" i="23"/>
  <c r="AA50" i="23"/>
  <c r="AA49" i="23"/>
  <c r="AA48" i="23"/>
  <c r="AA47" i="23"/>
  <c r="AA46" i="23"/>
  <c r="AA45" i="23"/>
  <c r="AA44" i="23"/>
  <c r="AA43" i="23"/>
  <c r="AA42" i="23"/>
  <c r="AA41" i="23"/>
  <c r="AA40" i="23"/>
  <c r="AA39" i="23"/>
  <c r="AA38" i="23"/>
  <c r="AA37" i="23"/>
  <c r="AA36" i="23"/>
  <c r="AA35" i="23"/>
  <c r="Z34" i="23"/>
  <c r="AA34" i="23" s="1"/>
  <c r="R34" i="23"/>
  <c r="AA33" i="23"/>
  <c r="Z32" i="23"/>
  <c r="AA32" i="23" s="1"/>
  <c r="R32" i="23"/>
  <c r="AA31" i="23"/>
  <c r="AA30" i="23"/>
  <c r="AA29" i="23"/>
  <c r="Z28" i="23"/>
  <c r="R28" i="23"/>
  <c r="AA28" i="23" s="1"/>
  <c r="AA27" i="23"/>
  <c r="AA26" i="23"/>
  <c r="AA25" i="23"/>
  <c r="AA24" i="23"/>
  <c r="AA23" i="23"/>
  <c r="AA22" i="23"/>
  <c r="Z21" i="23"/>
  <c r="R21" i="23"/>
  <c r="AA20" i="23"/>
  <c r="AA19" i="23"/>
  <c r="AA18" i="23"/>
  <c r="AA17" i="23"/>
  <c r="AA16" i="23"/>
  <c r="AA15" i="23"/>
  <c r="AA14" i="23"/>
  <c r="AB13" i="23"/>
  <c r="AA13" i="23"/>
  <c r="AA12" i="23"/>
  <c r="AA11" i="23"/>
  <c r="AA10" i="23"/>
  <c r="AA9" i="23"/>
  <c r="AA8" i="23"/>
  <c r="Z7" i="23"/>
  <c r="AA7" i="23" s="1"/>
  <c r="AA6" i="23"/>
  <c r="X409" i="18"/>
  <c r="AA21" i="23" l="1"/>
  <c r="AA172" i="23"/>
  <c r="AA168" i="23"/>
  <c r="AA170" i="23"/>
  <c r="D51" i="20" l="1"/>
  <c r="C46" i="20"/>
  <c r="C26" i="20"/>
  <c r="B26" i="20"/>
  <c r="B30" i="20"/>
  <c r="D25" i="20"/>
  <c r="B25" i="20"/>
  <c r="B23" i="20"/>
  <c r="C37" i="20" l="1"/>
  <c r="C27" i="20"/>
  <c r="D43" i="20"/>
  <c r="R137" i="18"/>
  <c r="C23" i="20"/>
  <c r="D21" i="20"/>
  <c r="C21" i="20"/>
  <c r="B21" i="20"/>
  <c r="D26" i="20"/>
  <c r="G26" i="20" l="1"/>
  <c r="G28" i="20" s="1"/>
  <c r="C47" i="20"/>
  <c r="D37" i="20"/>
  <c r="D46" i="20"/>
  <c r="G27" i="20"/>
  <c r="Z137" i="18"/>
  <c r="AA137" i="18" s="1"/>
  <c r="AA380" i="18"/>
  <c r="D15" i="20"/>
  <c r="D47" i="20" l="1"/>
  <c r="D49" i="20"/>
  <c r="AA214" i="18"/>
  <c r="AA213" i="18" l="1"/>
  <c r="AA211" i="18"/>
  <c r="AA212" i="18"/>
  <c r="AA210" i="18"/>
  <c r="AA33" i="18"/>
  <c r="Z21" i="18"/>
  <c r="R21" i="18"/>
  <c r="AA367" i="18"/>
  <c r="AA206" i="18"/>
  <c r="Z7" i="18"/>
  <c r="AA7" i="18" s="1"/>
  <c r="AA204" i="18"/>
  <c r="AA10" i="18"/>
  <c r="AA6" i="18"/>
  <c r="AA21" i="18" l="1"/>
  <c r="AA8" i="18"/>
  <c r="AB13" i="18"/>
  <c r="AA13" i="18"/>
  <c r="AA365" i="18" l="1"/>
  <c r="Z195" i="18" l="1"/>
  <c r="AA195" i="18" s="1"/>
  <c r="AA363" i="18"/>
  <c r="Z194" i="18"/>
  <c r="R194" i="18"/>
  <c r="Z361" i="18"/>
  <c r="AA361" i="18" s="1"/>
  <c r="Z193" i="18"/>
  <c r="AA193" i="18" s="1"/>
  <c r="Z189" i="18"/>
  <c r="AA189" i="18" s="1"/>
  <c r="Z188" i="18"/>
  <c r="AA188" i="18" s="1"/>
  <c r="Z357" i="18"/>
  <c r="AA357" i="18" s="1"/>
  <c r="Z181" i="18"/>
  <c r="AA181" i="18" s="1"/>
  <c r="Z354" i="18"/>
  <c r="AA354" i="18" s="1"/>
  <c r="Z180" i="18"/>
  <c r="AA180" i="18" s="1"/>
  <c r="Z182" i="18"/>
  <c r="AA182" i="18" s="1"/>
  <c r="AA160" i="18"/>
  <c r="Z172" i="18"/>
  <c r="R172" i="18"/>
  <c r="Z175" i="18"/>
  <c r="R175" i="18"/>
  <c r="AA159" i="18"/>
  <c r="Z350" i="18"/>
  <c r="AA350" i="18" s="1"/>
  <c r="Z173" i="18"/>
  <c r="AA173" i="18" s="1"/>
  <c r="Z174" i="18"/>
  <c r="R174" i="18"/>
  <c r="Z169" i="18"/>
  <c r="R169" i="18"/>
  <c r="Z170" i="18"/>
  <c r="R170" i="18"/>
  <c r="Z32" i="18"/>
  <c r="R32" i="18"/>
  <c r="Z34" i="18"/>
  <c r="R34" i="18"/>
  <c r="Z28" i="18"/>
  <c r="R28" i="18"/>
  <c r="AA32" i="18" l="1"/>
  <c r="AA194" i="18"/>
  <c r="AA172" i="18"/>
  <c r="AA34" i="18"/>
  <c r="AA174" i="18"/>
  <c r="AA175" i="18"/>
  <c r="AA170" i="18"/>
  <c r="AA169" i="18"/>
  <c r="AB170" i="18"/>
  <c r="AA28" i="18"/>
  <c r="Z168" i="18" l="1"/>
  <c r="R168" i="18"/>
  <c r="R383" i="18" s="1"/>
  <c r="AA168" i="18" l="1"/>
  <c r="AA9" i="18" l="1"/>
  <c r="AA11" i="18"/>
  <c r="AA12" i="18"/>
  <c r="AA14" i="18"/>
  <c r="AA15" i="18"/>
  <c r="AA16" i="18"/>
  <c r="AA17" i="18"/>
  <c r="AA18" i="18"/>
  <c r="AA19" i="18"/>
  <c r="AA20" i="18"/>
  <c r="AA22" i="18"/>
  <c r="AA23" i="18"/>
  <c r="AA24" i="18"/>
  <c r="AA25" i="18"/>
  <c r="AA26" i="18"/>
  <c r="AA27" i="18"/>
  <c r="AA29" i="18"/>
  <c r="AA30" i="18"/>
  <c r="AA31" i="18"/>
  <c r="AA35" i="18"/>
  <c r="AA36" i="18"/>
  <c r="AA37" i="18"/>
  <c r="AA38" i="18"/>
  <c r="AA39" i="18"/>
  <c r="AA40" i="18"/>
  <c r="AA41" i="18"/>
  <c r="AA42" i="18"/>
  <c r="AA43" i="18"/>
  <c r="AA44" i="18"/>
  <c r="AA45" i="18"/>
  <c r="AA46" i="18"/>
  <c r="AA47" i="18"/>
  <c r="AA48" i="18"/>
  <c r="AA49" i="18"/>
  <c r="AA50" i="18"/>
  <c r="AA51" i="18"/>
  <c r="AA52" i="18"/>
  <c r="AA53" i="18"/>
  <c r="AA54" i="18"/>
  <c r="AA55" i="18"/>
  <c r="AA56" i="18"/>
  <c r="AA57" i="18"/>
  <c r="AA58" i="18"/>
  <c r="AA59" i="18"/>
  <c r="AA60" i="18"/>
  <c r="AA61" i="18"/>
  <c r="AA62" i="18"/>
  <c r="AA63" i="18"/>
  <c r="AA64" i="18"/>
  <c r="AA65" i="18"/>
  <c r="AA66" i="18"/>
  <c r="AA67" i="18"/>
  <c r="AA68" i="18"/>
  <c r="AA69" i="18"/>
  <c r="AA70" i="18"/>
  <c r="AA71" i="18"/>
  <c r="AA72" i="18"/>
  <c r="AA73" i="18"/>
  <c r="AA74" i="18"/>
  <c r="AA75" i="18"/>
  <c r="AA76" i="18"/>
  <c r="AA77" i="18"/>
  <c r="AA78" i="18"/>
  <c r="AA79" i="18"/>
  <c r="AA80" i="18"/>
  <c r="AA81" i="18"/>
  <c r="AA82" i="18"/>
  <c r="AA83" i="18"/>
  <c r="AA84" i="18"/>
  <c r="AA85" i="18"/>
  <c r="AA86" i="18"/>
  <c r="AA87" i="18"/>
  <c r="AA88" i="18"/>
  <c r="AA89" i="18"/>
  <c r="AA90" i="18"/>
  <c r="AA91" i="18"/>
  <c r="AA92" i="18"/>
  <c r="AA93" i="18"/>
  <c r="AA94" i="18"/>
  <c r="AA95" i="18"/>
  <c r="AA96" i="18"/>
  <c r="AA97" i="18"/>
  <c r="AA98" i="18"/>
  <c r="AA99" i="18"/>
  <c r="AA100" i="18"/>
  <c r="AA101" i="18"/>
  <c r="AA102" i="18"/>
  <c r="AA103" i="18"/>
  <c r="AA104" i="18"/>
  <c r="AA105" i="18"/>
  <c r="AA106" i="18"/>
  <c r="AA107" i="18"/>
  <c r="AA108" i="18"/>
  <c r="AA109" i="18"/>
  <c r="AA110" i="18"/>
  <c r="AA111" i="18"/>
  <c r="AA112" i="18"/>
  <c r="AA113" i="18"/>
  <c r="AA114" i="18"/>
  <c r="AA115" i="18"/>
  <c r="AA116" i="18"/>
  <c r="AA117" i="18"/>
  <c r="AA118" i="18"/>
  <c r="AA119" i="18"/>
  <c r="AA120" i="18"/>
  <c r="AA121" i="18"/>
  <c r="AA122" i="18"/>
  <c r="AA123" i="18"/>
  <c r="AA124" i="18"/>
  <c r="AA125" i="18"/>
  <c r="AA126" i="18"/>
  <c r="AA127" i="18"/>
  <c r="AA128" i="18"/>
  <c r="AA129" i="18"/>
  <c r="AA130" i="18"/>
  <c r="AA131" i="18"/>
  <c r="AA132" i="18"/>
  <c r="AA133" i="18"/>
  <c r="AA134" i="18"/>
  <c r="AA135" i="18"/>
  <c r="AA136" i="18"/>
  <c r="AA138" i="18"/>
  <c r="AA139" i="18"/>
  <c r="AA140" i="18"/>
  <c r="AA141" i="18"/>
  <c r="AA142" i="18"/>
  <c r="AA143" i="18"/>
  <c r="AA144" i="18"/>
  <c r="AA145" i="18"/>
  <c r="AA146" i="18"/>
  <c r="AA147" i="18"/>
  <c r="AA148" i="18"/>
  <c r="AA149" i="18"/>
  <c r="AA150" i="18"/>
  <c r="AA151" i="18"/>
  <c r="AA152" i="18"/>
  <c r="AA153" i="18"/>
  <c r="AA154" i="18"/>
  <c r="AA155" i="18"/>
  <c r="AA156" i="18"/>
  <c r="AA157" i="18"/>
  <c r="AA158" i="18"/>
  <c r="AA161" i="18"/>
  <c r="AA162" i="18"/>
  <c r="AA163" i="18"/>
  <c r="AA164" i="18"/>
  <c r="AA165" i="18"/>
  <c r="AA166" i="18"/>
  <c r="AA167" i="18"/>
  <c r="AA171" i="18"/>
  <c r="AA176" i="18"/>
  <c r="AA177" i="18"/>
  <c r="AA178" i="18"/>
  <c r="AA179" i="18"/>
  <c r="AA183" i="18"/>
  <c r="AA184" i="18"/>
  <c r="AA185" i="18"/>
  <c r="AA186" i="18"/>
  <c r="AA187" i="18"/>
  <c r="AA190" i="18"/>
  <c r="AA191" i="18"/>
  <c r="AA192" i="18"/>
  <c r="AA196" i="18"/>
  <c r="AA197" i="18"/>
  <c r="AA198" i="18"/>
  <c r="AA199" i="18"/>
  <c r="AA200" i="18"/>
  <c r="AA201" i="18"/>
  <c r="AA202" i="18"/>
  <c r="AA203" i="18"/>
  <c r="AA205" i="18"/>
  <c r="AA207" i="18"/>
  <c r="AA208" i="18"/>
  <c r="AA209" i="18"/>
  <c r="AA215" i="18"/>
  <c r="AA216" i="18"/>
  <c r="AA217" i="18"/>
  <c r="AA218" i="18"/>
  <c r="AA219" i="18"/>
  <c r="AA220" i="18"/>
  <c r="AA221" i="18"/>
  <c r="AA222" i="18"/>
  <c r="AA223" i="18"/>
  <c r="AA224" i="18"/>
  <c r="AA225" i="18"/>
  <c r="AA226" i="18"/>
  <c r="AA227" i="18"/>
  <c r="AA228" i="18"/>
  <c r="AA229" i="18"/>
  <c r="AA230" i="18"/>
  <c r="AA231" i="18"/>
  <c r="AA232" i="18"/>
  <c r="AA233" i="18"/>
  <c r="AA234" i="18"/>
  <c r="AA235" i="18"/>
  <c r="AA236" i="18"/>
  <c r="AA237" i="18"/>
  <c r="AA238" i="18"/>
  <c r="AA239" i="18"/>
  <c r="AA240" i="18"/>
  <c r="AA241" i="18"/>
  <c r="AA242" i="18"/>
  <c r="AA243" i="18"/>
  <c r="AA244" i="18"/>
  <c r="AA245" i="18"/>
  <c r="AA246" i="18"/>
  <c r="AA247" i="18"/>
  <c r="AA248" i="18"/>
  <c r="AA249" i="18"/>
  <c r="AA250" i="18"/>
  <c r="AA251" i="18"/>
  <c r="AA252" i="18"/>
  <c r="AA253" i="18"/>
  <c r="AA254" i="18"/>
  <c r="AA255" i="18"/>
  <c r="AA256" i="18"/>
  <c r="AA257" i="18"/>
  <c r="AA258" i="18"/>
  <c r="AA259" i="18"/>
  <c r="AA260" i="18"/>
  <c r="AA261" i="18"/>
  <c r="AA262" i="18"/>
  <c r="AA263" i="18"/>
  <c r="AA264" i="18"/>
  <c r="AA265" i="18"/>
  <c r="AA266" i="18"/>
  <c r="AA267" i="18"/>
  <c r="AA268" i="18"/>
  <c r="AA269" i="18"/>
  <c r="AA270" i="18"/>
  <c r="AA271" i="18"/>
  <c r="AA272" i="18"/>
  <c r="AA273" i="18"/>
  <c r="AA274" i="18"/>
  <c r="AA275" i="18"/>
  <c r="AA276" i="18"/>
  <c r="AA277" i="18"/>
  <c r="AA278" i="18"/>
  <c r="AA279" i="18"/>
  <c r="AA280" i="18"/>
  <c r="AA281" i="18"/>
  <c r="AA282" i="18"/>
  <c r="AA283" i="18"/>
  <c r="AA284" i="18"/>
  <c r="AA285" i="18"/>
  <c r="AA286" i="18"/>
  <c r="AA287" i="18"/>
  <c r="AA288" i="18"/>
  <c r="AA289" i="18"/>
  <c r="AA290" i="18"/>
  <c r="AA291" i="18"/>
  <c r="AA292" i="18"/>
  <c r="AA293" i="18"/>
  <c r="AA294" i="18"/>
  <c r="AA295" i="18"/>
  <c r="AA296" i="18"/>
  <c r="AA297" i="18"/>
  <c r="AA298" i="18"/>
  <c r="AA299" i="18"/>
  <c r="AA300" i="18"/>
  <c r="AA301" i="18"/>
  <c r="AA302" i="18"/>
  <c r="AA303" i="18"/>
  <c r="AA304" i="18"/>
  <c r="AA305" i="18"/>
  <c r="AA306" i="18"/>
  <c r="AA307" i="18"/>
  <c r="AA308" i="18"/>
  <c r="AA309" i="18"/>
  <c r="AA310" i="18"/>
  <c r="AA311" i="18"/>
  <c r="AA312" i="18"/>
  <c r="AA313" i="18"/>
  <c r="AA314" i="18"/>
  <c r="AA315" i="18"/>
  <c r="AA316" i="18"/>
  <c r="AA317" i="18"/>
  <c r="AA318" i="18"/>
  <c r="AA319" i="18"/>
  <c r="AA320" i="18"/>
  <c r="AA321" i="18"/>
  <c r="AA322" i="18"/>
  <c r="AA323" i="18"/>
  <c r="AA324" i="18"/>
  <c r="AA325" i="18"/>
  <c r="AA326" i="18"/>
  <c r="AA327" i="18"/>
  <c r="AA328" i="18"/>
  <c r="AA329" i="18"/>
  <c r="AA330" i="18"/>
  <c r="AA331" i="18"/>
  <c r="AA332" i="18"/>
  <c r="AA333" i="18"/>
  <c r="AA334" i="18"/>
  <c r="AA335" i="18"/>
  <c r="AA336" i="18"/>
  <c r="AA337" i="18"/>
  <c r="AA338" i="18"/>
  <c r="AA339" i="18"/>
  <c r="AA340" i="18"/>
  <c r="AA341" i="18"/>
  <c r="AA342" i="18"/>
  <c r="AA343" i="18"/>
  <c r="AA344" i="18"/>
  <c r="AA345" i="18"/>
  <c r="AA346" i="18"/>
  <c r="AA347" i="18"/>
  <c r="AA348" i="18"/>
  <c r="AA349" i="18"/>
  <c r="AA351" i="18"/>
  <c r="AA352" i="18"/>
  <c r="AA353" i="18"/>
  <c r="AA355" i="18"/>
  <c r="AA356" i="18"/>
  <c r="AA358" i="18"/>
  <c r="AA359" i="18"/>
  <c r="AA360" i="18"/>
  <c r="AA362" i="18"/>
  <c r="AA364" i="18"/>
  <c r="AA366" i="18"/>
  <c r="AA368" i="18"/>
  <c r="AA369" i="18"/>
  <c r="AA370" i="18"/>
  <c r="AA371" i="18"/>
  <c r="AA372" i="18"/>
  <c r="AA373" i="18"/>
  <c r="AA374" i="18"/>
  <c r="AA375" i="18"/>
  <c r="AA376" i="18"/>
  <c r="AA377" i="18"/>
  <c r="AA378" i="18"/>
  <c r="AA379" i="18"/>
  <c r="AA381" i="18"/>
  <c r="AA382" i="18"/>
  <c r="N383" i="18"/>
  <c r="R385" i="18" s="1"/>
  <c r="O651" i="17"/>
  <c r="O642" i="17"/>
  <c r="L644" i="17"/>
  <c r="Y184" i="17"/>
  <c r="Y183" i="17"/>
  <c r="X185" i="17"/>
  <c r="X186" i="17"/>
  <c r="U211" i="17"/>
  <c r="R422" i="17"/>
  <c r="R421" i="17"/>
  <c r="R399" i="17"/>
</calcChain>
</file>

<file path=xl/sharedStrings.xml><?xml version="1.0" encoding="utf-8"?>
<sst xmlns="http://schemas.openxmlformats.org/spreadsheetml/2006/main" count="15312" uniqueCount="1007">
  <si>
    <t>3-1-2-01-02-00-0000-00</t>
  </si>
  <si>
    <t>Gastos de computador</t>
  </si>
  <si>
    <t>NIT</t>
  </si>
  <si>
    <t>CONTRATO DE SUMINISTRO</t>
  </si>
  <si>
    <t>3-1-2-01-04-00-0000-00</t>
  </si>
  <si>
    <t>CONTRATO DE PRESTACION DE SERVICIOS</t>
  </si>
  <si>
    <t>3-1-2-02-01-00-0000-00</t>
  </si>
  <si>
    <t>Arrendamientos</t>
  </si>
  <si>
    <t>HOLDINGRIP SAS</t>
  </si>
  <si>
    <t>CONTRATO DE ARRENDAMIENTO</t>
  </si>
  <si>
    <t>3-1-2-02-03-00-0000-00</t>
  </si>
  <si>
    <t>FONDO DE DESARROLLO LOCAL DE TEUSAQUILLO</t>
  </si>
  <si>
    <t>CAJA MENOR</t>
  </si>
  <si>
    <t>AVANTEL S A S</t>
  </si>
  <si>
    <t>3-1-2-02-05-01-0000-00</t>
  </si>
  <si>
    <t>Mantenimiento Entidad</t>
  </si>
  <si>
    <t>COMPANIA DE SEGURIDAD NACIONAL COMSENAL LTDA</t>
  </si>
  <si>
    <t>3-1-2-02-06-01-0000-00</t>
  </si>
  <si>
    <t>Seguros Entidad</t>
  </si>
  <si>
    <t>LA PREVISORA S A COMPAÑIA DE SEGUROS</t>
  </si>
  <si>
    <t>CONTRATO DE SEGUROS</t>
  </si>
  <si>
    <t>3-1-2-02-06-05-0000-00</t>
  </si>
  <si>
    <t>Seguros de Salud Ediles</t>
  </si>
  <si>
    <t>ACTAS</t>
  </si>
  <si>
    <t>CAJA DE COMPENSACION FAMILIAR - COMPENSAR</t>
  </si>
  <si>
    <t>NUEVA E.P.S S.A</t>
  </si>
  <si>
    <t>3-1-2-02-08-01-0000-00</t>
  </si>
  <si>
    <t>CODENSA S. A. ESP</t>
  </si>
  <si>
    <t>FACTURAS</t>
  </si>
  <si>
    <t>V/R. DEL SERVICIO DE CODENSA DE LAS DIFERENTES SEDES DONDE FUNCIONA LA ALCALDIA LOCAL DE TEUSAQUILLO, SEGUN CODIFICACION CONTABLE Y FACTURAS ANEXAS.</t>
  </si>
  <si>
    <t>3-1-2-02-08-02-0000-00</t>
  </si>
  <si>
    <t>EMPRESA DE ACUEDUCTO ALCANTARILLADO Y ASEO DE BOGOTA ESP</t>
  </si>
  <si>
    <t>V/R. DEL SERVICIO DE ASEO DE LAS DIFERENTES SEDES DONDE FUNCIONA LA ALCALDIA LOCAL DE TEUSAQUILLO, SEGUN CODIFICACION CONTABLE Y FACTURAS ANEXAS.</t>
  </si>
  <si>
    <t>V/R. DEL SERVICIO DE ASEO DE LAS DIFERENTES SEDES DONDE FUNCIONA LA ALCALDIA LOCAL DE TEUSAQUILLO. SEGUN CODIFICACION CONTABLE Y FACTURAS ANEXAS.</t>
  </si>
  <si>
    <t>3-1-2-02-08-04-0000-00</t>
  </si>
  <si>
    <t>Teléfono</t>
  </si>
  <si>
    <t>EMPRESA DE TELECOMUNICACIONES DE BOGOTA SA ESP</t>
  </si>
  <si>
    <t>3-1-8-02-01-02-0000-00</t>
  </si>
  <si>
    <t>COLOMBIANA DE TELEFONOS Y SISTEMAS LIMITADA</t>
  </si>
  <si>
    <t>3-1-8-02-01-03-0000-00</t>
  </si>
  <si>
    <t>Combustibles Lubricantes y Llantas</t>
  </si>
  <si>
    <t>3-1-8-02-01-04-0000-00</t>
  </si>
  <si>
    <t>3-1-8-02-02-01-0000-00</t>
  </si>
  <si>
    <t>3-1-8-02-02-03-0000-00</t>
  </si>
  <si>
    <t>3-1-8-02-02-04-0000-00</t>
  </si>
  <si>
    <t>SERTCO S&amp;S LTDA</t>
  </si>
  <si>
    <t>3-1-8-02-02-05-0001-00</t>
  </si>
  <si>
    <t>CC</t>
  </si>
  <si>
    <t>WILLIAM ARMANDO CRISTANCHO GARCIA</t>
  </si>
  <si>
    <t>CONTRATO DE OBRA</t>
  </si>
  <si>
    <t>3-1-8-02-02-06-0001-00</t>
  </si>
  <si>
    <t>Seguros de Vida Ediles</t>
  </si>
  <si>
    <t>3-1-8-02-02-17-0000-00</t>
  </si>
  <si>
    <t>Información</t>
  </si>
  <si>
    <t>Teusaquillo, territorio de vida, con salud</t>
  </si>
  <si>
    <t>HOSPITAL DE CHAPINERO I NIVEL</t>
  </si>
  <si>
    <t>CONTRATOS INTERADMINISTRATIVOS</t>
  </si>
  <si>
    <t>Teusaquillo territorio de vida, apoya a la persona mayor</t>
  </si>
  <si>
    <t>CONVENIO DE ASOCIACION</t>
  </si>
  <si>
    <t>JORGE ALBERTO DORIA QUINTERO</t>
  </si>
  <si>
    <t>Teusaquillo territorio de vida con rehabilitación y/o mantenimiento de la malla vial local, andenes y espacio publico</t>
  </si>
  <si>
    <t>CONTRATO DE OBRA PUBLICA</t>
  </si>
  <si>
    <t>CONTRATO DE COMPRAVENTA</t>
  </si>
  <si>
    <t>Teusaquillo, territorio de vida con capacidad de gestión y operatividad de la administración local</t>
  </si>
  <si>
    <t>CATHERINNE  HURTADO SANCHEZ</t>
  </si>
  <si>
    <t>LUIS CARLOS VARGAS GUTIERREZ</t>
  </si>
  <si>
    <t>CARLOS JOSE PELAEZ NADER</t>
  </si>
  <si>
    <t>OSCAR ANTONIO CARO SUAREZ</t>
  </si>
  <si>
    <t>QUENA MARIA RIBADENEIRA MIÑO</t>
  </si>
  <si>
    <t>MARTHA ELIZABETH TRIANA LAVERDE</t>
  </si>
  <si>
    <t>POSITIVA COMPAÑIA DE SEGUROS SA</t>
  </si>
  <si>
    <t>JHONATAN  DUCUARA CAITA</t>
  </si>
  <si>
    <t>CAMILA  SALAZAR LOPEZ</t>
  </si>
  <si>
    <t>PAMELA  REYES PATRIA CAMARGO</t>
  </si>
  <si>
    <t>GERALDINE  MONTENEGRO LOZADA</t>
  </si>
  <si>
    <t>JOHANA  RORIGUEZ ALFONZO</t>
  </si>
  <si>
    <t>GLORIA MATILDE SANTANA CASALLAS</t>
  </si>
  <si>
    <t>OMAIRA  ALARCON SALCEDO</t>
  </si>
  <si>
    <t>MARTHA ISABEL BLANCO JURADO</t>
  </si>
  <si>
    <t>CRISTIAN JOSE BERNAL BAUTISTA</t>
  </si>
  <si>
    <t>LUIS ALFREDO PERDOMO BERMEO</t>
  </si>
  <si>
    <t>DAVID EDUARDO BALLESTAS POLO</t>
  </si>
  <si>
    <t>ANDREA MARCELA GONZALEZ LARGO</t>
  </si>
  <si>
    <t>MAROLYM YISELH BERNAL TORO</t>
  </si>
  <si>
    <t>JOHN ALEJANDRO HERMOSO FORERO</t>
  </si>
  <si>
    <t>3-3-6-14-01-01-1258-00</t>
  </si>
  <si>
    <t>Teusaquillo, territorio de vida, con atención integral a la primera infancia.</t>
  </si>
  <si>
    <t>AMERICANA CORP S A S</t>
  </si>
  <si>
    <t>3-3-6-14-01-02-1018-00</t>
  </si>
  <si>
    <t>CONTRATO DE INTERVENTORIA</t>
  </si>
  <si>
    <t>CONVENIO INTERADMINISTRATIVO</t>
  </si>
  <si>
    <t>3-3-6-14-01-04-1013-00</t>
  </si>
  <si>
    <t>FUNDACION PARA EL DESARROLLO INFANTIL SOCIAL Y CULTURAL IWOKE</t>
  </si>
  <si>
    <t>3-3-6-14-01-05-1014-00</t>
  </si>
  <si>
    <t>3-3-6-14-01-05-1019-00</t>
  </si>
  <si>
    <t>PAOLA ANDREA VANEGAS PINZON</t>
  </si>
  <si>
    <t>3-3-6-14-01-08-1009-00</t>
  </si>
  <si>
    <t>3-3-6-14-01-08-1055-00</t>
  </si>
  <si>
    <t>3-3-6-14-01-08-1254-00</t>
  </si>
  <si>
    <t>Teusaquillo, Territorio de vida y cultura</t>
  </si>
  <si>
    <t>3-3-6-14-02-19-1006-00</t>
  </si>
  <si>
    <t>ALCY JUVENAL PINEDO CASTRO</t>
  </si>
  <si>
    <t>3-3-6-14-02-22-1033-00</t>
  </si>
  <si>
    <t>Teusaquillo, territorio de vida y ambientalmente saludable</t>
  </si>
  <si>
    <t>JARDIN BOTANICO JOSE CELESTINO MUTIS</t>
  </si>
  <si>
    <t>3-3-6-14-03-24-1256-00</t>
  </si>
  <si>
    <t>3-3-6-14-03-27-1049-00</t>
  </si>
  <si>
    <t>3-3-6-14-03-31-1057-00</t>
  </si>
  <si>
    <t>ENVIRONMENTAL AND GEOMECHANICAL SOLUTIONS EGS SAS</t>
  </si>
  <si>
    <t>DAIRO JEZZID LEON ROMERO</t>
  </si>
  <si>
    <t>JHON FREDY SALCEDO RUEDA</t>
  </si>
  <si>
    <t>LUIS MARIO SOSA RUEDA</t>
  </si>
  <si>
    <t>3-3-6-90-00-00-0000-00</t>
  </si>
  <si>
    <t>OBLIGACIONES POR PAGAR VIGENCIAS ANTERIORES</t>
  </si>
  <si>
    <t>FUNDACION INSTITUTO SUPERIOR DE CARRERAS TECNICAS</t>
  </si>
  <si>
    <t>CONVENIO INTERADMINISTRATIVO DE COFINANCIACION</t>
  </si>
  <si>
    <t>CONTRATO DE COOPERACION</t>
  </si>
  <si>
    <t>CONVENIO DE COOPERACION</t>
  </si>
  <si>
    <t>FONDO DE VIGILANCIA Y SEGURIDAD DE BOGOTA D.C.</t>
  </si>
  <si>
    <t xml:space="preserve">CORPORACION LATINOAMERICANA PARA EL DESARROLLO SOCIAL Y COMUNITARIO   </t>
  </si>
  <si>
    <t>CONTRATO PARA IMPULSAR PROGRAMAS Y ACTIVIDADES DE INTERES PUBLICO</t>
  </si>
  <si>
    <t>FUNDACION PARA LA INTEGRACION MULTILATERAL DE AMERICA</t>
  </si>
  <si>
    <t>FUNDACION EUSKOLOMBIA</t>
  </si>
  <si>
    <t>NORMA COSTANZA RIOS MEDINA</t>
  </si>
  <si>
    <t>RUBRO</t>
  </si>
  <si>
    <t>NOMBRE RUBRO</t>
  </si>
  <si>
    <t>CDP</t>
  </si>
  <si>
    <t>RP</t>
  </si>
  <si>
    <t>FECHA RP</t>
  </si>
  <si>
    <t>TIPO IDENTIFICACION</t>
  </si>
  <si>
    <t>IDENTIFICACION</t>
  </si>
  <si>
    <t>BENEFICIARIO</t>
  </si>
  <si>
    <t>TIPO CONTRATO</t>
  </si>
  <si>
    <t>NUMERO CONTRATO</t>
  </si>
  <si>
    <t>FECHA CONTRATO</t>
  </si>
  <si>
    <t>OBJETO</t>
  </si>
  <si>
    <t xml:space="preserve">VALOR </t>
  </si>
  <si>
    <t>ANULACIONES</t>
  </si>
  <si>
    <t>VALOR NETO</t>
  </si>
  <si>
    <t>GIROS</t>
  </si>
  <si>
    <t>SALDO POR GIRAR</t>
  </si>
  <si>
    <t>3-1-2-01-05-00-0000-00</t>
  </si>
  <si>
    <t>Compra de Equipo</t>
  </si>
  <si>
    <t>3-1-2-02-04-00-0000-00</t>
  </si>
  <si>
    <t>3-1-2-02-06-04-0000-00</t>
  </si>
  <si>
    <t>V/R. DEL SERVICIO DE ENERGIA DE LAS DIFERENTES SEDES DONDE FUNCIONA LA ALCALDIA LOCAL DE TEUSAQUILLO, SEGUN CODIFICACION CONTABLE Y FACTURAS ANEXAS.</t>
  </si>
  <si>
    <t>Teusaquillo, territorio de vida, con acciones para la equidad de género</t>
  </si>
  <si>
    <t>Teusaquillo, territorio de vida, con los jóvenes, sin discriminación ni violencia</t>
  </si>
  <si>
    <t>Teusaquillo territorio de vida, recreativa y deportiva</t>
  </si>
  <si>
    <t>Teusaquillo, territorio de vida, con cultura del cuerpo</t>
  </si>
  <si>
    <t>Teusaquillo, territorio de vida, participa y decide</t>
  </si>
  <si>
    <t>Teusaquillo, territorio de vida y paz con prevención del delito</t>
  </si>
  <si>
    <t>FUNDACION AYUDANOS- ONG</t>
  </si>
  <si>
    <t>3-1-2-01-03-00-0000-00</t>
  </si>
  <si>
    <t>V/R. DEL SERVICIO DE ACUEDUCTO DE LAS DIFERENTES SEDES DONDE FUNCIONA LA ALCALDIA LOCAL DE TEUSAQUILLO, SEGUN CODIFICACION CONTABLE Y FACTURAS ANEXAS.</t>
  </si>
  <si>
    <t>V/R. DEL SERVICIO DE ETB DE LAS DIFERENTES SEDES DONDE FUNCIONA LA ALCALDIA LOCAL DE TEUSAQUILLO, SEGUN CODIFICACION CONTABLE Y FACTURAS ANEXAS.</t>
  </si>
  <si>
    <t>JACQUELINE  FRIEDE VILLAROEL</t>
  </si>
  <si>
    <t>LUZ ELENA GAVIRIA MEDINA</t>
  </si>
  <si>
    <t>ACEPTACION DE OFERTA</t>
  </si>
  <si>
    <t>IMPORTADORA DELTA S A</t>
  </si>
  <si>
    <t>CONTRATO DE PRESTACION DE SERVICIOS DE APOYO A LA GESTION</t>
  </si>
  <si>
    <t>ORDEN DE COMPRA</t>
  </si>
  <si>
    <t>JORGE ALEJANDRO RUBIO LUGO</t>
  </si>
  <si>
    <t>SERVICIOS POSTALES NACIONALES S A</t>
  </si>
  <si>
    <t>CUENTA DE COBRO</t>
  </si>
  <si>
    <t>CONTRATO DE CONTRAPRESTACION DE SERVICIOS</t>
  </si>
  <si>
    <t>OFERTA DE COMPRA</t>
  </si>
  <si>
    <t>SISTETRONICS LIMITADA</t>
  </si>
  <si>
    <t>GUSTAVO HERNANDO JIMENEZ SANDOVAL</t>
  </si>
  <si>
    <t>GRUPO LOS LAGOS S.A.S</t>
  </si>
  <si>
    <t>Materiales y suministros</t>
  </si>
  <si>
    <t>Gastos de Transporte y Comunicación</t>
  </si>
  <si>
    <t>ENTIDAD PROMOTORA DE SALUD SANITAS S.A.</t>
  </si>
  <si>
    <t>Energía</t>
  </si>
  <si>
    <t>Acueducto y alcantarillado</t>
  </si>
  <si>
    <t>ORGANIZACION TERPEL S A</t>
  </si>
  <si>
    <t>Impresos y  Publicaciones</t>
  </si>
  <si>
    <t>CORPORACION VIENTOS DEL PORVENIR</t>
  </si>
  <si>
    <t>DORIS CAMILA MANZANAREZ MENDEZ</t>
  </si>
  <si>
    <t>LAURA MARCELA BONILLA PENAGOS</t>
  </si>
  <si>
    <t>JAIRO RAFAEL LOPEZ MACEA</t>
  </si>
  <si>
    <t>OSCAR ANDRES MESA RODRIGUEZ</t>
  </si>
  <si>
    <t>FABIO ALBERTO ALZATE CARREÑO</t>
  </si>
  <si>
    <t>DIANA MARIA ANGULO PRADO</t>
  </si>
  <si>
    <t>TORRES RICAUTE CINDY LICCETTE</t>
  </si>
  <si>
    <t>MARIA ELENA ORTEGA AMAYA</t>
  </si>
  <si>
    <t>ALBERTO JOSE RAMIREZ VIVERO</t>
  </si>
  <si>
    <t>JUAN CAMILO BOHORQUEZ ARAGON</t>
  </si>
  <si>
    <t>ROSA VIVIANA CUBILLOS MEDRANO</t>
  </si>
  <si>
    <t>LINA MARCELA FLOREZ CARDENAS</t>
  </si>
  <si>
    <t>ANDRES RICARDO GARAVITO FERNANDEZ</t>
  </si>
  <si>
    <t>GINNA PAOLA ZEA MATEUS</t>
  </si>
  <si>
    <t>IVAN ANDRES MANRIQUE MATIZ</t>
  </si>
  <si>
    <t>JULIAN ENRIQUE ARIZA GONZALEZ</t>
  </si>
  <si>
    <t>JOSE MANUEL SANCHEZ TAMAYO</t>
  </si>
  <si>
    <t>OSCAR SAUL ARGUELLES DIAZ</t>
  </si>
  <si>
    <t>HUGO ALBERTO MERCADO TIRADO</t>
  </si>
  <si>
    <t>CLARA LILIANA MEJIA ORTIZ</t>
  </si>
  <si>
    <t>ANGELA JOHANNA FRANCO CHAVES</t>
  </si>
  <si>
    <t>MONICA JOHANNA CHIPATECUA QUEVEDO</t>
  </si>
  <si>
    <t>DIANA MAYERLY LARROTA RAMIREZ</t>
  </si>
  <si>
    <t>LESLY ANGELICA REYES VARGAS</t>
  </si>
  <si>
    <t>SANDRA MILENA MUÑOZ AREVALO</t>
  </si>
  <si>
    <t>VIANEY LUCIA ARDILA AVILA</t>
  </si>
  <si>
    <t>JOAQUIN MANUEL GRANADOS RODRIGUEZ</t>
  </si>
  <si>
    <t>DANIEL RICARDO HURTADO BAUTISTA</t>
  </si>
  <si>
    <t>SONIA ROCIO PORRAS GONZALEZ</t>
  </si>
  <si>
    <t>CLAUDIO VIANEY CASTRO MORENO</t>
  </si>
  <si>
    <t>ORGANIZACION ACCESO COLOMBIA - ACCESO</t>
  </si>
  <si>
    <t>UNION TEMPORAL DESARROLLO AMBIENTAL</t>
  </si>
  <si>
    <t>DARIEL HELI BARRERA MORALES</t>
  </si>
  <si>
    <t>ASOCIACION CONSTRUYENDO NACION</t>
  </si>
  <si>
    <t>YENNY MARCELA LANCHEROS GALINDO</t>
  </si>
  <si>
    <t>S &amp; A SERVICIOS &amp; ASESORIAS TEMPORALES LTDA</t>
  </si>
  <si>
    <t>AA MANTENIMIENTO A COMPUTADORES S.A.S.</t>
  </si>
  <si>
    <t>TRANSPORTES ESIVANS SAS</t>
  </si>
  <si>
    <t>JOHN JAIRO ARBELAEZ CASTAÑEDA</t>
  </si>
  <si>
    <t>MARCOS ENRIQUE CAMARGO DUNCAN</t>
  </si>
  <si>
    <t>WILLIAM ANDRES ORTIZ GONZALEZ</t>
  </si>
  <si>
    <t>BELKIS CECILIA CASTRO MONTERROSA</t>
  </si>
  <si>
    <t>ABELARDO JESUS RAMOS RAMOS</t>
  </si>
  <si>
    <t>SONIA  DIAZ GOMEZ</t>
  </si>
  <si>
    <t>FERRETERIA BRAND LIMITADA</t>
  </si>
  <si>
    <t>FUNDACION UN NUEVO AMANECER</t>
  </si>
  <si>
    <t>JACOBO PARDEY ROZO</t>
  </si>
  <si>
    <t>CECILIA  CABEZA SANTACRUZ</t>
  </si>
  <si>
    <t>ESTIGMAS PUBLICIDAD S A S</t>
  </si>
  <si>
    <t>BLANCA YANETH PRIETO PRIETO</t>
  </si>
  <si>
    <t>ASOCIACION RED ANDINA DE VEEDURIAS Y M.A.</t>
  </si>
  <si>
    <t>LENIN DANIEL FORERO SANCHEZ</t>
  </si>
  <si>
    <t>CORPORACION CONVIVENCIA</t>
  </si>
  <si>
    <t xml:space="preserve">CONSORCIO INTERPROYECTOS CA   </t>
  </si>
  <si>
    <t xml:space="preserve">CONSORCIO MAINC    </t>
  </si>
  <si>
    <t>GESCOM LTDA</t>
  </si>
  <si>
    <t xml:space="preserve">UNION TEMPORAL DEPORTEUSAQUILLO   </t>
  </si>
  <si>
    <t>TULIO HERNAN GUERRERO SOLER</t>
  </si>
  <si>
    <t>CITIUS COLOMBIA</t>
  </si>
  <si>
    <t>GIOVANNA PAOLA TORRES MANOTAS</t>
  </si>
  <si>
    <t xml:space="preserve">CONSORCIO CR VIAS TEUSAQUILLO    </t>
  </si>
  <si>
    <t>CONSORCIO ECOIMP</t>
  </si>
  <si>
    <t>DORA YANETH PEÑA CANO</t>
  </si>
  <si>
    <t>PRODUCCIONES VENGOECHEA EVENTOS EMPRESARIALES SAS</t>
  </si>
  <si>
    <t>FUNDACION PARA EL DESARROLLO Y FORTALECIMIENTO TERRITORIAL VISION LOCAL</t>
  </si>
  <si>
    <t>CELIANO  VEGA MOTTA</t>
  </si>
  <si>
    <t>CONSORCIO JR SEDE</t>
  </si>
  <si>
    <t xml:space="preserve">CONSORCIO SAN BARTOLOME   </t>
  </si>
  <si>
    <t>COLOMBIANA DE COMERCIO SA</t>
  </si>
  <si>
    <t>MAKRO SUPERMAYORISTA S.A.S</t>
  </si>
  <si>
    <t>PANAMERICANA LIBRERIA Y PAPELERIA S A</t>
  </si>
  <si>
    <t>UNION TEMPORAL TOYONORTE LTDA-DISTRIBUIDORA TOYOTA S.A.S</t>
  </si>
  <si>
    <t>AUTOMAYOR S A</t>
  </si>
  <si>
    <t>V/R. DE LA SEGURIDAD SOCIAL EN SALUD POR LOS HONORARIOS DE LOS EDILES DE LA LOCALIDAD DE TEUSAQUILLO, POR LA ASISTENCIA A LAS SESIONES REALIZADAS DURANTE EL MES DE FEBRERO DE 2017.</t>
  </si>
  <si>
    <t>V/R. DE LA SEGURIDAD SOCIAL EN SALUD DE LSO EDILES DE LA LOCALIDAD DE TEUSAQUILLO, SEGUN CODIFICACION CONTABLE Y ACTAS ANEXAS.</t>
  </si>
  <si>
    <t>V/R. DE LA SEGURIDAD SOCIAL EN SALUD DE LOS EDILES DE LA LOCALIDAD DE TEUSAQUILLO, POR LA ASISTENCIA A LAS SESIONES REALIZADAS DURANTE EL MES DE DICIEMBRE DE 2016. ESTE CDP SE EXPIDE CON CARGO AL PRESUPUESTO DE LA VIGENCIA 2017 TEMNIENDO EN CUENTA LA PREMURA Y URGENCIA DEL PAGO DE LA SALUD DE LOS EDILES PARA ASI DAR CUMPLIMIENTO A LA NORMATIVIDAD VIGENTE AL RESPECTO FRENTE A LA OBLIGATORIEDAD EN EL CUBRIMIENTO DE SALUD AL GRUPO DE EDILES DE TEUSAQUILLO DURANTE LA TOTALIDAD DEL PERIODO PARA CUAL FUERON ELEGIDOS.</t>
  </si>
  <si>
    <t>V/R. DE LOS INTERESES DE LA PLANILLA -PILA- DE LA SEGURIDAD SOCIAL DE LOS EDILES DE LA LOCALIDAD DE TEUSAQUILLO.</t>
  </si>
  <si>
    <t>V/R. DEL SERVICIO ENERGIA DE LA SEDECASA DE LA PARTICIPACION, ALMACEN Y DECOMISOS DE LA ALCALDIA LOCAL DE TEUSAQUILLO. SEGUN CODIFICACIÒPN CONTABLE Y FACTURAS ANEXAS.</t>
  </si>
  <si>
    <t>V/R. DEL SERVICIO DE ENERGIA DE LAS DIFERENTES SEDES DONDE FUNCIONAN LAS SEDES DE LA ALCALDIA LOCAL DE TEUSAQUILLO, SEGUN CODIFICACION CONTABLE Y FACTURAS ANEXAS.</t>
  </si>
  <si>
    <t>V/R. DEL SERVICIOASEO DE LAS DIFERENTES SEDES DONDE FUNCIONA LA ALCALDIA LOCAL DE TEUSAQUILLO, SEGUN CODIFICACION CONTABLE Y FACTURAS ANEXAS.</t>
  </si>
  <si>
    <t>V/R. DEL SERVICIO DE ACUEDUCTO DE LAS DIFERENTES SEDES DONDE FUNCIONA LA ALCALDIA LOCAL DE TEUSAQUILLO. SEGUN CODIFICACION CONTABLE DE FEBREOR 3 DE 2017 Y FACTURAS ANEXAS.</t>
  </si>
  <si>
    <t>V/R. SERVICIO DE ACUEDUCTO DE LAS DIFERENTES SEDES DONDE FUNCIONA LA ALCALDIA LOCAL DE TEUSAQUILLO, SEGUN CODIFICACION CONTABLE Y FACTURAS ANEXAS.</t>
  </si>
  <si>
    <t>V/R. DEL SERVICIO DE ETB DE LAS SEDE DONDE FUNCIONA LA ALCALDIA LOCAL DE TEUSAQUILLO, SEGUN CODIFICACION CONTABLE Y FACTURA ANEXA.</t>
  </si>
  <si>
    <t>V/R. DEL SERVICIO DE ETB DE LAS DIFERENTES SEDES DONDE FUNCIONA LA ALCALDIA LOCAL DE TEUSAQUILLO, SEGUN CODIFICACION CONTBALE Y FACTURAS ANEXAS.</t>
  </si>
  <si>
    <t>V/R. DEL SERVICIO DE ATB DE LAS DIFERENTES SEDES DONDE FUNCIONA LA ALCALDIA LOCAL DE TEUSAQUILLO, SEGUN CODIFICACION CONTABLE Y FACTURAS ANEXAS.</t>
  </si>
  <si>
    <t>COMUNICACION DE ACEPTACION DE OFERTA DE FECHA 19 DE AGOSTO DE 2016, PROCESO DE SELECCION DE MINIMA CUANTIA NO. FDLT-MINC-005-2016, CUYO OBJETO ES: CONTRATAR EL SERVICIO DE MANTENIMIENTO PREVENTIVO Y CORRECTIVO TANTO EN SOFTWARE Y HARDWARE PARA LOS EQUIPOS DE COMPUTO DE PROPIEDAD DEL FDLT CON SOPORTE PRESENCIAL Y BOLSA DE REPUESTOS AGOTABLE SEGÚN NECESIDADES DE LA ENTIDAD DE ACUERDO A LOS PRESENTES ESTUDIOS PREVIOS¿. REEMPLAZA EL RP No. 419 DEL 2016 POR CONSTITUIRSE COMO OBLIGACIONES POR PAGAR</t>
  </si>
  <si>
    <t>Contratar el suministro, por el sistema de Outosourcing integral, a precios fijos unitarios sin fórmulas de ajuste, la adquisición y suministro de elementos de papelería, útiles de escritorio, artículos de oficina, material para la gestión documental, suministros para impresión e insumos para equipos de cómputo, requeridos para el normal funcionamiento de las dependencias que forman parte de la Alcaldía Local de Teusaquillo, incluida la Junta Administradora Local.. REEMPLAZA EL RP No. 374 DEL 2016 POR CONSTITUIRSE COMO OBLIGACIONES POR PAGAR</t>
  </si>
  <si>
    <t>ADICIONAR EL CONTRATO No. 63/2016 CUYO OBJETO ES¿CONTRATAR EL SERVICIO DE MANTENIMIENTO PREVENTIVO Y CORRECTIVO TANTO EN SOFTWARE Y HARDWARE PARA LOS EQUIPOS DE CÓMPUTO DE PROPIEDAD DEL FDLT CON SOPORTE PRESENCIAL Y BOLSA DE REPUESTOS AGOTABLE SEGÚN NECESIDADES DE LA ENTIDAD DE ACUERDO A LOS PRESENTES ESTUDIOS PREVIOS¿.. REEMPLAZA EL RP No. 568 DEL 2016 POR CONSTITUIRSE COMO OBLIGACIONES POR PAGAR</t>
  </si>
  <si>
    <t>Adicionar el CS-054-2016, cuyo objeto es¿ Contratar el suministro, por el sistema de outsourcing Integral, a precios fijos unitarios sin formulas de ajuste, la adquisición y suministro de elementos de papelería, Útiles de escritorio, artículos de oficina, material para la Gestión documental, suministros para impresión e insumos, para equipos de computo, requeridos para el normal Funcionamiento de las dependencias que forman parte de la Alcaldía local de Teusaquillo, incluida la junta Administradora local¿.. REEMPLAZA EL RP No. 493 DEL 2016 POR CONSTITUIRSE COMO OBLIGACIONES POR PAGAR</t>
  </si>
  <si>
    <t xml:space="preserve"> ¿¿Adicionar el Contrato de Suministro cuyo objeto es Contratar el suministro, por el sistema de outsourcing integral, a precios fijos unitarios sin fórmulas de ajuste, la adquisición de elementos de Oficinas  y elementos de Computador para el normal funcionamiento  de las dependencias  que forman parte de la alcaldía local de Teusaquillo, incluida la jal de Teusaquillo, lo mismo a las que por necesidades propias de su función demanda el almacén general de acuerdo a los estudios previos, pliego de condiciones y anexo técnico¿.. REEMPLAZA EL RP No. 1 DEL 2016 POR CONSTITUIRSE COMO OBLIGACIONES POR PAGAR</t>
  </si>
  <si>
    <t>EL CONTRATO QUE SE PRETENDE CELEBRAR TENDRÀ POR OBJETO CONTRATAR EL SERVICIO INTEGRAL Y CONTINUO DEL SUMINISTRO DE COMBUSTIBLE, PARA LOS VEHICULOS QUE CONFORMAN EL PARQUE AUTOMOTOR DE LA ALCALDIA LOCAL DE TEUSAQUILLO A TRAVÈS DE COLOMBIA COMPRA EFICIENTE ACOGIENDONOS AL ACUERDO MARCO CCE-221-AMP-2015.. REEMPLAZA EL RP No. 630 DEL 2015 POR CONSTITUIRSE COMO OBLIGACIONES POR PAGAR. REEMPLAZA EL RP No. 158 DEL 2016 POR CONSTITUIRSE COMO OBLIGACIONES POR PAGAR</t>
  </si>
  <si>
    <t>CONTRATAR A MONTO AGOTBLE Y A PRECIOS FIJOS UNITARIOS EL SUMINISTRO DE ELEMENTOS DE FERRETERIA NECESARIOS PARA EL MANTENIMIENTO PREVENTIVO Y CORRECTIVO DE LAS INSTLACIONES DE LA ALCALDIA LOCAL DE TEUSAQUILLO Y JUNTA ADMINISTRADORA LOCAL DE ACUERDO A LOS ..........PRECIOS FIJOS UNITARIOS EL SUMINISTRO DE ELEMENTOS DE FERRETERÍA NECESARIOS PARA ELMANTENIMIENTO PREVENTIVO Y CORRECTIVO DE LAS INSTALACIONES DE LA ALCALDÍA LOCAL DETEUSAQUILLO YJUNTA ADMINISTRADORA LOCAL DE ACUERDO A LOS PRESENTES ESTUDIOS PREVIOS Y ANEXO TÉCNICO¿.. REEMPLAZA EL RP No. 468 DEL 2016 POR CONSTITUIRSE COMO OBLIGACIONES POR PAGAR</t>
  </si>
  <si>
    <t xml:space="preserve"> ¿¿Adicionar el Contrato de Suministro cuyo objeto es Contratar el suministro, por el sistema de outsourcing integral, a precios fijos unitarios sin fórmulas de ajuste, la adquisición de elementos de Oficinas  y elementos de Computador para el normal funcionamiento  de las dependencias  que forman parte de la alcaldía local de Teusaquillo, incluida la jal de Teusaquillo, lo mismo a las que por necesidades propias de su función demanda el almacén general de acuerdo a los estudios previos, pliego de condiciones y anexo técnico¿.. REEMPLAZA EL RP No. 2 DEL 2016 POR CONSTITUIRSE COMO OBLIGACIONES POR PAGAR</t>
  </si>
  <si>
    <t xml:space="preserve"> Adicionar el CS-054-2016, cuyo objeto es ¿Contratar el suministro, por el sistema de Outosourcing integral, a precios fijos unitarios sin fórmulas de ajuste, la adquisición y suministro de elementos de papelería, útiles de escritorio, artículos de oficina, material para la gestión documental, suministros para impresión e insumos para equipos de cómputo, requeridos para el normal funcionamiento de las dependencias que forman parte de la Alcaldía Local de Teusaquillo, incluida la Junta Administradora Local. REEMPLAZA EL RP No. 492 DEL 2016 POR CONSTITUIRSE COMO OBLIGACIONES POR PAGAR</t>
  </si>
  <si>
    <t>Contratar el suministro, por el sistema de Outosourcing integral, a precios fijos unitarios sin fórmulas de ajuste, la adquisición y suministro de elementos de papelería, útiles de escritorio, artículos de oficina, material para la gestión documental, suministros para impresión e insumos para equipos de cómputo, requeridos para el normal funcionamiento de las dependencias que forman parte de la Alcaldía Local de Teusaquillo, incluida la Junta Administradora Local.. REEMPLAZA EL RP No. 375 DEL 2016 POR CONSTITUIRSE COMO OBLIGACIONES POR PAGAR</t>
  </si>
  <si>
    <t>3-1-8-02-01-05-0000-00</t>
  </si>
  <si>
    <t>Adición No.1 al CCV-087-2016 Objeto: ¿LA ADQUISICIÓN DE EQUIPOS TECNOLÓGICOS (COMPUTADORES, ESCÁNER, VIDEO BEAM, LICENCIAS DE MICROSOFT OFFICE, ENTRE OTROS), PARA LA ALCALDÍA LOCAL DE TEUSAQUILLO, DE CONFORMIDAD CON LAS ESPECIFICACIONES TÉCNICAS Y CONDICIONES ESTABLECIDAS EN LOS ESTUDIOS PREVIOS, ANEXO TÉCNICO, Y PLIEGO DE CONDICIONES¿.. REEMPLAZA EL RP No. 582 DEL 2016 POR CONSTITUIRSE COMO OBLIGACIONES POR PAGAR</t>
  </si>
  <si>
    <t>El contrato que se pretende celebrar, tendrá por objeto ¿la adquisición de equipos tecnológicos (computadores, escáner, video beam, licencias de Microsoft office, entre otros), para la alcaldía local de Teusaquillo, de conformidad con las especificaciones técnicas y condiciones establecidas en los presentes estudios previos, anexo técnico, y pliego de condiciones¿.. REEMPLAZA EL RP No. 500 DEL 2016 POR CONSTITUIRSE COMO OBLIGACIONES POR PAGAR</t>
  </si>
  <si>
    <t>El contrato que se pretende celebrar, tendrá por objeto ¿Entregar a EL FONDO DE DESARROLLO LOCAL DE TEUSAQUILLO a titulo de arrendamiento, el uso y goce del siguiente inmueble: un edificio de tres (3) pisos, marcado con el No. 19-30 de la calle 39B, para reubicar de manera temporal la Sede Administrativa de la Alcaldía Local de Teusaquillo, en condiciones de funcionamiento y operatividad¿.. REEMPLAZA EL RP No. 373 DEL 2016 POR CONSTITUIRSE COMO OBLIGACIONES POR PAGAR</t>
  </si>
  <si>
    <t>El contrato que se pretende celebrar, tendrá por objeto ¿Entregar a EL FONDO DE DESARROLLO LOCAL DE TEUSAQUILLO a titulo de arrendamiento, el uso y goce de un inmueble para el funcionamiento del depósito y oficina del almacén de la Alcaldía Local, además de contar con los espacios adecuados para la realización de las actividades propias de los diferentes espacios de participación ciudadana¿.. REEMPLAZA EL RP No. 545 DEL 2016 POR CONSTITUIRSE COMO OBLIGACIONES POR PAGAR</t>
  </si>
  <si>
    <t>El contrato que se pretende celebrar, tendrá por objeto ¿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 REEMPLAZA EL RP No. 428 DEL 2016 POR CONSTITUIRSE COMO OBLIGACIONES POR PAGAR</t>
  </si>
  <si>
    <t>Prestación del servicio de comunicación Avantel de radio y telefonía por el sistema iden para la Alcaldía Local de Teusaquillo las 24 horas de manera confidencial, permanente e ininterrumpida, así como la renovación tecnológica para los 16 equipos actuales  pertenecientes al FDLT.. REEMPLAZA EL RP No. 497 DEL 2016 POR CONSTITUIRSE COMO OBLIGACIONES POR PAGAR</t>
  </si>
  <si>
    <t>EL CONTRATO QUE SE PRETENDE CELEBRAR, TENDRA POR OBJETO PRESTAR LOS SERVICIOS DE RECOLECCION, CURSO Y ENTREGA DE CORREO CERTIFICADO, CORRESPONDENCIA Y DEMAS SERVICIOS POSTALES QUE REQUIERA EL FDLT.. REEMPLAZA EL RP No. 208 DEL 2016 POR CONSTITUIRSE COMO OBLIGACIONES POR PAGAR</t>
  </si>
  <si>
    <t>Adicionar el Contrato Nº 002-2015, cuyo objeto Prestación del  Servicio de Comunicación de Avantel  de radio y telefonía por el sistema IDEN para la Alcaldía Local de Teusaquillo las 24 horas de manera confidencial, permanente e interrumpida, así como la renovación tecnológica para los 23 equipos  actuales pertenecientes al FDLT¿.. REEMPLAZA EL RP No. 331 DEL 2016 POR CONSTITUIRSE COMO OBLIGACIONES POR PAGAR</t>
  </si>
  <si>
    <t>Adición Y Prorroga No 1 al CPS No. 065-2015  cuyo objeto es:¿PRESTAR EL SERVICIO INTEGRAL DE FOTOCOPIADO A PRECIOS UNITARIOS SIN FORMULA DE REAJUSTE MEDIANTE EL SISTEMA DE OUTSOURCING DE ACUERDO CON LOS ESTUDIOS PREVIOS, ANEXOS TECNICOS Y PLIEGO DE CONDICIONES. REEMPLAZA EL RP No. 423 DEL 2016 POR CONSTITUIRSE COMO OBLIGACIONES POR PAGAR</t>
  </si>
  <si>
    <t>¿EL SERVICIO DE MANTENIMIENTO PREVENTIVO Y CORRECTIVO DE LOS SISTEMAS TELEFONICOS DE LAS SEDES DE LA ADMINISTRACION LOCAL DE TEUSAQUILLO Y JUNTA ADMINISTRADORA LOCAL CON SOPORTE PRESENCIAL Y BOLSA DE REPUESTOS AGOTABLE SEGÚN NECESIDADES DE LA ENTIDAD¿.. REEMPLAZA EL RP No. 570 DEL 2016 POR CONSTITUIRSE COMO OBLIGACIONES POR PAGAR</t>
  </si>
  <si>
    <t>EASYCLAEN G&amp;E S.A.S.</t>
  </si>
  <si>
    <t>El contrato que se pretende celebrar, tendrá por objeto ¿Contratar el Servicio Integral de Aseo, Cafetería y mantenimiento para las instalaciones de la Alcaldía Local de Teusaquillo, incluida la Junta Administradora Local de conformidad al Acuerdo Marco de Precios por parte de entidades compradoras  CCE-146-1-AMP-2014¿.. REEMPLAZA EL RP No. 396 DEL 2016 POR CONSTITUIRSE COMO OBLIGACIONES POR PAGAR</t>
  </si>
  <si>
    <t>EL CONTRATO QUE SE PRETENDE CELEBRAR, TENDRÀ POR OBJETO "PRESTAR EL SERVICIO DE VIGILANCIA Y SEGURIDAD PRIVADA EN LA MODALIDAD DE VIGILANCIA FIJA CON ARMA Y MEDIOS TECNOLOGICOS PARA LAS INSTALACIONES DONDE FUNCIONAN LAS SEDES DE LA ALCALDIA LOCAL DE TEUSAQUILLO, ASI COMO DEL AS PERSONAS QUE SE ENCUENTREN EN EL INTERIOR D LAS INSTALACIONES DE LOS BIENES MUEBLES DE PROPIEDAD DE LA ALCALDIA Y TODOS AQUELLOS BIENES DE LOS QUE LEGALMENTE SEA O LLEGARE A SER RESPONSABLE, DURANTE LA EJECUCIÒN DEL CONTRATO, DE ACUERDO A LOS PRESENTES ESTUDIOS PREVIOS".. REEMPLAZA EL RP No. 251 DEL 2016 POR CONSTITUIRSE COMO OBLIGACIONES POR PAGAR</t>
  </si>
  <si>
    <t>SERVICIO DE MANTENIMIENTO PREVENTIVO Y CORRECTIVO DE LAS PLANTAS TELEFÓNICAS DE LAS SEDES DEL FONDO DE DESARROLLO LOCAL Y JUNTA ADMINISTRADORA LOCAL DE TEUSAQUILLO CON SOPORTE PRESENCIAL Y BOLSA DE REPUESTOS AGOTABLE SEGÚN NECESIDADES DE LA ENTIDAD. REEMPLAZA EL RP No. 582 DEL 2015 POR CONSTITUIRSE COMO OBLIGACIONES POR PAGAR. REEMPLAZA EL RP No. 129 DEL 2016 POR CONSTITUIRSE COMO OBLIGACIONES POR PAGAR</t>
  </si>
  <si>
    <t>EL CONTRATO QUE SE PRETENDE CELEBRAR, TENDRÁ POR OBJETO ¿CONTRATAR EL SERVICIO INTEGRAL DE ASEO, CAFETERÍA Y MANTENIMIENTO PARA LAS INSTALACIONES DE LA ALCALDÍA LOCAL DE TEUSAQUILLO, INCLUIDA LA JUNTA ADMINISTRADORA LOCAL DE CONFORMIDAD AL ACUERDO MARCO DE PRECIOS POR PARTE DE ENTIDADES COMPRADORAS  CCE-146-1-AMP-2014¿.. REEMPLAZA CDP NO. 327 DEL 2016 POR CONSTITUIRSE COMO OBLIGACIONES POR PAGAR. ESTE CRP REEMPLAZA AL CRP396 DE 2016 POR CONSTITUIRSE COMO RESERVA PRESUPUESTAL.</t>
  </si>
  <si>
    <t>Adición No 1 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 REEMPLAZA EL RP No. 569 DEL 2016 POR CONSTITUIRSE COMO OBLIGACIONES POR PAGAR</t>
  </si>
  <si>
    <t>Asegurar los bienes muebles e inmuebles, Soat y demás intereses patrimoniales del Fondo de Desarrollo Local de Teusaquillo.. REEMPLAZA EL RP No. 337 DEL 2015 POR CONSTITUIRSE COMO OBLIGACIONES POR PAGAR. REEMPLAZA EL RP No. 71 DEL 2016 POR CONSTITUIRSE COMO OBLIGACIONES POR PAGAR</t>
  </si>
  <si>
    <t>Contratar una compañía de seguros legalmente constituida en Colombia, con el fin de asegurar los bienes muebles e inmuebles y demás intereses patrimoniales del Fondo de Desarrollo Local de Teusaquillo y los que se encuentren bajo su cuidado, custodia, tenencia, control o por los que legalmente pueda ser responsable¿.. REEMPLAZA EL RP No. 427 DEL 2016 POR CONSTITUIRSE COMO OBLIGACIONES POR PAGAR</t>
  </si>
  <si>
    <t>¿LA PRODUCCIÓN, IMPRESIÓN Y/O ADQUISICIÓN DE MATERIAL POP Y DE PIEZAS COMUNICATIVAS QUE LOGREN DIFUNDIR LAS ACTIVIDADES, PROGRAMAS, PLANES Y PROYECTOS DESARROLLADOS POR LA  ALCALDÍA LOCAL DE TEUSAQUILLO DE ACUERDO CON LOS ESTUDIOS PREVIOS, PLIEGO DE CONDICIONES Y ANEXO TECNICO¿. REEMPLAZA EL RP No. 548 DEL 2016 POR CONSTITUIRSE COMO OBLIGACIONES POR PAGAR</t>
  </si>
  <si>
    <t>3-3-1-15-01-03-1357-00</t>
  </si>
  <si>
    <t>Teusaquillo mejor para las personas mayores</t>
  </si>
  <si>
    <t>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 SEGUN RESOLUCION 050 DE FEBRERO 16 DE 2017 DEL ALCALDE LOCAL DE TEUSAQUILLO - DR. RODRIGO BERNAL BALMES.</t>
  </si>
  <si>
    <t>3-3-1-15-02-18-1338-00</t>
  </si>
  <si>
    <t>Teusaquillo mejor para la conservación de la malla vial y espacio público peatonal</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</si>
  <si>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</si>
  <si>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DORA ALIX HERNANDEZ CEBALLOS</t>
  </si>
  <si>
    <t>El contrato que se pretende celebrar, tendrá por objeto: ¿Prestar servicios profesionales para el seguimiento a la estabilidad de las obras ejecutadas con recursos del Fondo de Desarrollo Local de Teusaquillo y apoyar en la realización de las actividades en el desarrollo de los proyectos de infraestructura</t>
  </si>
  <si>
    <t>El contrato que se pretende celebrar, tendrá por objeto ¿El contratista  se obliga para con la Fondo de Desarrollo Local de Teusaquillo a prestar sus servicios profesionales en  las acciones de seguimiento del Convenio 1419 de 2009 y en los   procesos de infraestructura y malla vial contemplados en el plan de Desarrollo Local¿.</t>
  </si>
  <si>
    <t>El contrato que se pretende celebrar, tendrá por objeto ¿El contratista  se obliga para con el Fondo de Desarrollo Local de Teusaquillo a prestar sus servicios profesionales para realizar todas las actividades inherentes a la formulación y el seguimiento de todos los proyectos  y contratos de infraestructura que le sean asignados en el marco del plan de desarrollo local 2017-2020</t>
  </si>
  <si>
    <t>3-3-1-15-07-45-1329-00</t>
  </si>
  <si>
    <t>Teusaquillo mejor gobierno local</t>
  </si>
  <si>
    <t>VALOR DE LA ARL DE DIANA ANGULO - CONDUCTORA DEL DESPACHO DE LA ALCALDIA LOCAL DE TEUSAQUILLO</t>
  </si>
  <si>
    <t>El contrato que se pretende celebrar, tendrá por objeto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t>
  </si>
  <si>
    <t>V/R. DE LOS HONORARIOS DE LOS EDILES DE LA LOCALIDAD DE TEUSAQUILLO, POR LA ASISTENCIA A LAS SESIONES REALIZADAS DURANTE EL MES DE ENERO DE 2017.</t>
  </si>
  <si>
    <t>EL CONTRATO QUE SE PRETENDE CELEBRAR TENDRA POR OBJETO: EL CONTRATISTA SE OBLIGA A PRESTAR SUS SERVICIOS ESPECIALIZADOS COMO ABOGADO DEL ESPACHO DEL ALCALDE LOCAL DE TEUSAQUILLO.</t>
  </si>
  <si>
    <t>El contrato que se pretende celebrar, tendrá por objeto ¿EL CONTRATISTA SE OBLIGA PARA CON EL FONDO LOCAL DE TEUSAQUILLO A PRESTAR SUS SERVICIOS PROFESIONALES ESPECIALIZADOS  AL AREA DE GESTION DE DESARROLLO LOCAL</t>
  </si>
  <si>
    <t>El contrato que se pretende celebrar, tendrá por objeto¿La Prestación de servicios profesionales como abogado al Área de Gestión de Desarrollo Local,  para coadyuvar el proceso de depuración de obligaciones por pagar y el trámite e impulso a la liquidación de contratos suscritos con cargo a los recursos del Fondo de Desarrollo Local.¿</t>
  </si>
  <si>
    <t>El contrato que se pretende celebrar, tendrá por objeto¿¿Prestación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</si>
  <si>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contrato que se pretende celebrar, tendrá por objeto¿Prestación de servicios profesionales al Área de Gestión Policiva de la Alcaldía Local de Teusaquillo, con el fin de realizar las actividades concernientes a los trámites relacionados con los Planes de Mejoramiento, Acciones Constitucionales y legales, así como sustanciar los actos administrativos consistentes en permisos y/o conceptos para la realización de eventos de carácter masivo y/o aglomeraciones que se realicen en la localidad¿.</t>
  </si>
  <si>
    <t>El contrato que se pretende celebrar, tendrá por objeto ¿Prestación de servicios profesionales como abogado al Área de Gestión de Desarrollo Local para adelantar trámites precontractuales y contractuales  en el marco de los proyectos previstos en el Plan de Desarrollo Local ¿Teusaquillo Mejor para Todos 2017-2020¿.</t>
  </si>
  <si>
    <t>El contrato que se pretende celebrar, tendrá por objeto: ¿El contratista se obliga para con la Alcaldía Local De Teusaquillo a prestar sus servicios en el despacho del Alcalde Local, realizando la recepción, tratamiento, procesamiento y conservación del archivo oficial del despacho y las actividades operativas ¿</t>
  </si>
  <si>
    <t>El contrato que se pretende celebrar, tendrá por objeto ¿Prestación de servicios profesionales como abogado para apoyar los asuntos legales y contractuales del Área de Gestión de Desarrollo Local¿.</t>
  </si>
  <si>
    <t>El contrato que se pretende celebrar, tendrá por objeto ¿El contratista se obliga para con el Fondo a prestar sus servicios de apoyo en la conducción de los vehículos de propiedad del Fondo de Desarrollo Local de Teusaquillo incluido el vehículo asignado al despacho del Alcalde Local¿.</t>
  </si>
  <si>
    <t>EL CONTRATO QUE SE PRETENDE CELEBRAR, TENDRÁ POR OBJETO: ¿ 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</si>
  <si>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contrato que se pretende celebrar, tendrá por objeto: ¿El contratista se obliga para con la Fondo de Desarrollo Local de Teusaquillo a prestar sus servicios profesionales en el area de Gestion de Desarrollo Local, para realizar la formulación y apoyo a la supervisión de los proyectos de inversión que le sean asignados y a los contratos derivados de dichas formulaciones, asi como el apoyo a los temas de Seguridad y Convivencia¿.</t>
  </si>
  <si>
    <t>El contrato que se pretende celebrar, tendrá por objeto ¿EL CONTRATISTA SE OBLIGA PARA CON EL FONDO A PRESTAR SUS SERVICIOS TÉCNICOS DE APOYO EN EL AREA DE  GESTION DE DESARROLLO LOCAL-PLANEACION</t>
  </si>
  <si>
    <t>El contrato que se pretende celebrar, tendrá por objeto ¿El contratista se obliga para con la Alcaldía Local de Teusaquillo a prestar sus servicios en actividades operativas como el traslado, cuidado y entrega de la documentación, mensajería interna y externa que produzcan las oficinas de la Alcaldía Local.¿.</t>
  </si>
  <si>
    <t>El contrato que se pretende celebrar, tendrá por objeto ¿Prestación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(MUSI)¿.El contrato que se pretende celebrar, tendrá por objeto ¿Prestación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</si>
  <si>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contrato que se pretende celebrar, tendrá por objeto ¿EL CONTRATISTA SE OBLIGA A PRESTAR SUS  SERVICIOS  C0MO  APOYO  TECNICO Y ADMINISTRATIVO A LA ADMINISTRACION  LOCAL AL  AREA DE  GESTION  DE DESARROLLO LOCAL- PRENSA COMUNICACIONES</t>
  </si>
  <si>
    <t>El contrato que se pretende celebrar, tendrá por objeto¿¿Prestación de servicios profesionales al Área de Gestión de Desarrollo Local de Teusaquillo, en la formulación, evaluación, presentación y seguimiento de proyectos sociales y articulación de espacios locales e interinstitucionales</t>
  </si>
  <si>
    <t>El contrato que se pretende celebrar, tendrá por objeto ¿El contratista se obliga para con el Fondo de Desarrollo Local de Teusaquillo a prestar sus servicios profesionales realizando todas las actividades técnicas, y de coordinación institucional del proyecto 1330 ¿Teusaquillo mejor para el Ambiente</t>
  </si>
  <si>
    <t>El contrato que se pretende celebrar, tendrá por objeto ¿Prestación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</si>
  <si>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El contrato que se pretende celebrar, tendrá por objeto ¿Prestación de servicios profesionales al Área de Gestión Policiva en el trámite procesal  de las Actuaciones Administrativas y preliminares adelantadas con miras a la restitución del espacio público y la atención a los vendedores informales de la localidad¿.</t>
  </si>
  <si>
    <t>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t>
  </si>
  <si>
    <t>PEDRO ANGEL ZABALETA POLO</t>
  </si>
  <si>
    <t>EL CONTRATISTA SE OBLIGA PARA CON EL FONDO DE DESARROLLO LOCAL A PRESTAR SUS SERVICIOS DE APOYO A LAS ACTIVIDADES QUE SE GENEREN EN LA JUNTA ADMINISTRADORA LOCAL DE TEUSAQUILLO.</t>
  </si>
  <si>
    <t>El contrato que se pretende celebrar, tendrá por objeto ¿Prestación de servicios de apoyo al Aérea de Gestión de Desarrollo Local de la Alcaldía Local de Teusaquillo realizando las actividades operativas relacionadas con la Administración de Red de Voz y Datos ¿.</t>
  </si>
  <si>
    <t>El contrato que se pretende celebrar, tendrá por objeto¿¿Prestación de servicios profesionales al Área de Gestión Policiva para la descongestión e impulso procesal a las actuaciones administrativas y preliminares correspondientes al régimen de obras y urbanismo anteriores al año 2015, así como recepcionar diligencias de expresión de opiniones correspondientes al tema urbanístico.¿</t>
  </si>
  <si>
    <t>El contrato que se pretende celebrar, tendrá por objeto¿¿Prestación de servicios profesionales al Área de Gestión Policiva de la Alcaldía Local de Teusaquillo, con el fin de realizar las actividades concernientes al trámite procesal de las Actuaciones Administrativas y requerimientos relacionados con Establecimientos de Comercio, así como recepcionar diligencias de expresión de opiniones correspondientes al tema.¿</t>
  </si>
  <si>
    <t>El contrato que se pretende celebrar, tendrá por objeto¿Prestación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</si>
  <si>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t>
  </si>
  <si>
    <t>El contrato que se pretende celebrar, tendrá por objeto ¿Prestar sus servicios como auxiliar administrativo en la Secretaría General de Inspecciones</t>
  </si>
  <si>
    <t>EL CONTRATISTA SE OBLIGA PARA CON EL FONDO A PRESTAR SUS SERVICIOS PROFESIONALES AL DESPACHO EN TEMAS DE COMUNICACIÓN SOCIAL DE LOS CANALES INTERNO Y EXTERNOS</t>
  </si>
  <si>
    <t>El contrato que se pretende celebrar, tendrá por objeto ¿Servicios de apoyo al Área de Gestión de Desarrollo Local en labores administrativas como la recepción de correspondencia, registro, digitalización, así como el manejo e agenda y elaboración de actas de reunión</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</si>
  <si>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</si>
  <si>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El contrato que se pretende celebrar, tendrá por objeto ¿Prestar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</si>
  <si>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El contrato que se pretende celebrar, tendrá por objeto¿¿¿Prestar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</si>
  <si>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</si>
  <si>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SE REALIZA EL PAGO DE LA ARL DEL CONDUCTOR DE LA ALCALDIA LOCAL DE TEUSAQUILLO</t>
  </si>
  <si>
    <t>V/R. INTERESES PLANILLA PILA ARL DE DIANA - CONDUCTOR - $100</t>
  </si>
  <si>
    <t>ZAIDE NATALIE BURGOS BARRETO</t>
  </si>
  <si>
    <t>El contrato que se pretende celebrar, tendrá por objeto ¿Prestación de servicios profesionales al Área de Gestión Policiva para la descongestión y trámite procesal a las actuaciones administrativas y preliminares correspondientes a Establecimientos de Comercio anteriores al año 2014.¿.</t>
  </si>
  <si>
    <t>El contrato que se pretende celebrar, tendrá por objeto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t>
  </si>
  <si>
    <t>¿El contrato que se pretende celebrar, tendrá por objeto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t>
  </si>
  <si>
    <t>LUIS FERNANDO QUINTERO CALDERON</t>
  </si>
  <si>
    <t>El contrato que se pretende celebrar, tendrá por objeto¿¿Prestación de servicios profesionalescon el fin de gestionar el proceso de cobro persuasivo dentro de las Actuaciones Administrativas que se adelantan en el Área de Gestión Policiva, así como dar trámite a las actuaciones administrativas relacionadas con establecimientos de comercio y/o espacio público, peticiones, quejas y requerimientos¿</t>
  </si>
  <si>
    <t>JENNIFER VANNESA DIAZ NIÑO</t>
  </si>
  <si>
    <t>EL CONTRATISTA SE OBLIGA PARA CON EL FONDO A PRESTAR SUS SERVICIOS PARA APOYAR EL PROCESO DE RADICACIÓN, NOTIFICACION Y ENTREGA DE LA CORRESPONDENCIA INTERNA Y EXTERNA DE LA ALCALDIA LOCAL DE TEUSAQUILLO</t>
  </si>
  <si>
    <t>Prestación de servicios profesionales al Área de Gestión Policiva a través de visitas a terreno y emisión de conceptos técnicos, para verificar el cumplimiento de la normatividad relativa a establecimientos de comercio y espacio público</t>
  </si>
  <si>
    <t>KAREN GIULIANA JARA RIVEROS</t>
  </si>
  <si>
    <t>Prestación de servicios profesionales al Área de Gestión Policiva de la Alcaldía Local de Teusaquillo, en las actividades concernientes a registros, certificaciones, actualizaciones de datos, entre otras, con el fin dar cumplimiento a lo establecido en ley 675 de 2001 y 746 de 2009 y demás normas vigentes, así como, atender peticiones y requerimientos relacionados con propiedad horizontal.¿</t>
  </si>
  <si>
    <t>V/R. DE LOS HONORARIOS DE LOS EDILES DE LA LOCALIDAD DE TEUSAQUILLO, POR LA ASISTENCIA A LAS SESIONES REALIZADAS DURANTE EL MES DE FEBRERO DE 2017.</t>
  </si>
  <si>
    <t>CAMILO ANDRES ACUÑA CARO</t>
  </si>
  <si>
    <t>El contrato que se pretende celebrar, tendrá por objeto ¿El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</si>
  <si>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VALOR DE LA ARL DEL CONDUCTOR - DIANA ANGULO PRADO</t>
  </si>
  <si>
    <t>V/R DE LOS INTERESES DE MORA EN LA PLANILLA DE SEGURIDAD SOCIAL</t>
  </si>
  <si>
    <t>REALIZAR ACTIVIDADES EN TORNO A LA ATENCIÓN INTEGRAL A LA PRIMERA INFANCIA, ESPECÍFICAMENTE EN LA PREVENCIÓN DE VIOLENCIAS Y CONFLICTIVIDADES, ATENDIENDO NIÑOS Y NIÑAS EN PROGRAMAS PARA FORTALECER EL BUEN TRATO Y PREVENCIÓN DE VIOLENCIAS EN JARDINES INFANTILES EN EL ÁMBITO FAMILIAR Y ESCOLAR EN LA LOCALIDAD DE TEUSAQUILLO.. REEMPLAZA EL RP No. 486 DEL 2016 POR CONSTITUIRSE COMO OBLIGACIONES POR PAGAR</t>
  </si>
  <si>
    <t>Realizar la interventora técnica, administrativa, financiera y jurídica del contrato de prestación de servicios 073 de 2016     suscrito con la Fundación un Nuevo Amanecer, cuyo objeto es: ¿EJECUTAR  ACCIONES DE FOMENTO Y PREVENCIÓN EN SALUD INSERTAS EN EL PROYECTO No. 1018 PROMOCIÓN Y PREVENCIÓN EN SALUD INTEGRAL A PERSONAS DE LA LOCALIDAD 13 DE TEUSAQUILLO, EN SALUD SEXUAL Y REPRODUCTIVA, ATENCIÓN A PERSONAS EN CONDICIÓN DE DISCAPACIDAD Y ATENCIÓN A PERSONAS DEL CICLO VITAL VEJEZ DE LA LOCALIDAD 13 DE TEUSAQUILLO.. REEMPLAZA EL RP No. 591 DEL 2016 POR CONSTITUIRSE COMO OBLIGACIONES POR PAGAR</t>
  </si>
  <si>
    <t>EJECUTAR  ACCIONES DE FOMENTO Y PREVENCIÓN EN SALUD INSERTAS EN EL PROYECTO NO. 1018 PROMOCIÓN Y PREVENCIÓN EN SALUD INTEGRAL A PERSONAS DE LA LOCALIDAD 13 DE TEUSAQUILLO, EN SALUD SEXUAL Y REPRODUCTIVA, ATENCIÓN A PERSONAS EN DISCAPACIDAD Y ATENCIÓN A PERSONAS DEL CICLO VITAL VEJEZ DE LA LOCALIDAD 13 DE TEUSAQUILLO.. REEMPLAZA EL RP No. 488 DEL 2016 POR CONSTITUIRSE COMO OBLIGACIONES POR PAGAR</t>
  </si>
  <si>
    <t>Vincular a mujeres de la localidad de Teusaquillo en procesos de visibilización y prevención de distintas formas de violencia y discriminación contra la mujer, de acuerdo a los estudios previos, pliego de condiciones y anexos técnicos. REEMPLAZA EL RP No. 585 DEL 2016 POR CONSTITUIRSE COMO OBLIGACIONES POR PAGAR</t>
  </si>
  <si>
    <t>la prestación de servicios para la ejecución del proyecto no.1014 y 1254 denominados Teusaquillo, territorio de vida, con los jóvenes, sin discriminación ni violencia y Teusaquillo, territorio de vida cultural, apoyando iniciativas juveniles para el buen uso del tiempo libre, de la localidad de Teusaquillo y la realización del festival local de la juventud de acuerdo a los estudios previos y pliego de condiciones. REEMPLAZA EL RP No. 490 DEL 2016 POR CONSTITUIRSE COMO OBLIGACIONES POR PAGAR</t>
  </si>
  <si>
    <t>Realizar la interventoría técnica, administrativa, financiera y jurídica del contrato de prestación de servicios 075 de 2016     suscrito con la Fundación Ayudanos Ong   , cuyo objeto es: ¿LA ¿EJECUCIÓN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 REEMPLAZA EL RP No. 555 DEL 2016 POR CONSTITUIRSE COMO OBLIGACIONES POR PAGAR</t>
  </si>
  <si>
    <t>Contratar la prestación de servicios para desarrollar actividades que promuevan el  reconocimiento de las personas de los sectores LGBTI  de la localidad de Teusaquillo por medio de estrategias orientadas a la disminución de los niveles de discriminación por orientación sexual e identidad de género, de acuerdo a los estudios previos, pliego de condiciones y anexos técnicos.. REEMPLAZA EL RP No. 552 DEL 2016 POR CONSTITUIRSE COMO OBLIGACIONES POR PAGAR</t>
  </si>
  <si>
    <t>Prestar los servicios profesionales para la operación, prestación, seguimiento y cumplimiento de los procedimientos administrativos, operativos y programáticos de los servicios sociales del proyecto de Subsidio Económico Tipo C, que contribuyan a la garantía de los derechos de la población mayor en el marco de la Política Pública Social para el envejecimiento y la Vejez en el Distrito Capital a cargo de la Alcaldía Local de Teusaquillo en el marco de la ejecución del proyecto de inversión social 1019 denominado ¿Teusaquillo, territorio de vida apoya a la persona mayor. REEMPLAZA EL RP No. 551 DEL 2016 POR CONSTITUIRSE COMO OBLIGACIONES POR PAGAR</t>
  </si>
  <si>
    <t>Prestar los servicios profesionales para la operación, prestación y seguimiento y cumplimiento de los procedimientos administrativos, operativos y programáticos de los servicios sociales del proyecto de Subsidio Económico Tipo C, que contribuyan a la garantía de los derechos de la población mayor en el marco de la Política Pública Social para el Envejecimiento y la Vejez en el Distrito Capital  a cargo de la Alcaldía Local de Teusaquillo en el marco de la ejecución del proyecto de inversión social 1019 denominado ¿Teusaquillo, territorio de vida apoya a la persona mayor .¿.. REEMPLAZA EL RP No. 448 DEL 2016 POR CONSTITUIRSE COMO OBLIGACIONES POR PAGAR</t>
  </si>
  <si>
    <t>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 REEMPLAZA CDP NO. 226 DEL 2016 POR CONSTITUIRSE COMO OBLIGACIONES POR PAGAR. ESTE CRP REEMPLAZA AL CRP 265 DE 2016 POR CONSTITUIRSE COMO RESERVA PRESUPUESTAL.</t>
  </si>
  <si>
    <t>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 REEMPLAZA CDP NO. 407 DEL 2016 POR CONSTITUIRSE COMO OBLIGACIONES POR PAGAR. ESTE CRP REEMPLAZA AL CRP 506 DE 2016 POR CONSTITUIRSE COMO RESERVA PRESUPUESTAL.</t>
  </si>
  <si>
    <t>Ejecutar a monto agotable las actividades de mejoramiento integral de parques de la Localidad de Teusaquillo en la ciudad de Bogotá D.C.. REEMPLAZA EL RP No. 547 DEL 2016 POR CONSTITUIRSE COMO OBLIGACIONES POR PAGAR</t>
  </si>
  <si>
    <t>Realizar la interventoría técnica, administrativa, financiera, legal, social, en seguridad y salud en el trabajo y medio ambiente a los Contratos de Obra Pública  que se deriven de los procesos licitatorios FDLT-LP-09-2016 y  FDLT-LP-11-2016.. REEMPLAZA EL RP No. 544 DEL 2016 POR CONSTITUIRSE COMO OBLIGACIONES POR PAGAR</t>
  </si>
  <si>
    <t>El Fondo De Desarrollo Local De Teusaquillo requiere contratar la prestación de servicios para realizar eventos de recreación y deporte vinculando a personas en el desarrollo de  procesos  de recreación, deportes urbanos y nuevas tendencias. REEMPLAZA EL RP No. 584 DEL 2016 POR CONSTITUIRSE COMO OBLIGACIONES POR PAGAR</t>
  </si>
  <si>
    <t>El contrato que se pretende celebrar, tendrá por objeto ¿Prestar Los Servicios De Confección y Suministro De Los Uniformes Deportivos Para La Realización Del Proyecto Juegos Interbarriales¿. REEMPLAZA EL RP No. 504 DEL 2016 POR CONSTITUIRSE COMO OBLIGACIONES POR PAGAR</t>
  </si>
  <si>
    <t>REALIZAR 10 EVENTOS RECREO DEPORTIVOS  QUE PROMUEVAN ACTIVIDADES FÍSICAS PARA LA COMUNIDAD EN GENERAL DE LA LOCALIDAD DE TEUSAQUILLO.. REEMPLAZA EL RP No. 583 DEL 2016 POR CONSTITUIRSE COMO OBLIGACIONES POR PAGAR</t>
  </si>
  <si>
    <t>REALIZAR LA INTERVENTORIA TECNICA, ADMINISTRATIVA, FINANCIERA, SOCIAL, AL CONTRATO RESULTANTE DEL PROCESO NO. FDLT-SAMC-031- 2016 CUYO OBJETO ES CONTRATAR LA PRESTACIÓN DE SERVICIOS PARA REALIZAR EVENTOS DE RECREACIÓN Y DEPORTE VINCULANDO A PERSONAS EN EL DESARROLLO DE PROCESOS DE RECREACIÓN, DEPORTES URBANOS Y NUEVAS TENDENCIAS.Y DEL CONTRATO RESULTANTE DEL  PROCESO    030-2016  REALIZAR 10 EVENTOS RECREO DEPORTIVOS QUE PROMUEVAN ACTIVIDADES FÍSICAS PARA LA COMUNIDAD EN GENERAL DE LA LOCALIDAD DE TEUSAQUILLO. REEMPLAZA EL RP No. 574 DEL 2016 POR CONSTITUIRSE COMO OBLIGACIONES POR PAGAR</t>
  </si>
  <si>
    <t>AQUIRIR INSTRUMENTOS MUSICALES PARA FORTALECER  EL CENTRO ORQUESTAL LOCAL DE TEUSAQUILLO. DE ACUERDO A LOS PRESENTES ESTUDIOS PREVIOS Y ANEXO TECNICO.. REEMPLAZA EL RP No. 535 DEL 2016 POR CONSTITUIRSE COMO OBLIGACIONES POR PAGAR</t>
  </si>
  <si>
    <t>Realizar la interventoría técnica, administrativa, financiera y jurídica del contrato de prestación de servicios 075 de 2016     suscrito con la Fundación Ayudanos Ong   , cuyo objeto es: ¿LA ¿EJECUCIÓN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 REEMPLAZA EL RP No. 554 DEL 2016 POR CONSTITUIRSE COMO OBLIGACIONES POR PAGAR</t>
  </si>
  <si>
    <t>Desarrollar las actividades enmarcadas en el proyecto 1254,  a través de  eventos e iniciativas culturales y artísticos en  la  localidad - ¿ ARTEUSAQUILLO 2016¿. . REEMPLAZA EL RP No. 494 DEL 2016 POR CONSTITUIRSE COMO OBLIGACIONES POR PAGAR</t>
  </si>
  <si>
    <t>la prestación de servicios para la ejecución del proyecto no.1014 y 1254 denominados Teusaquillo, territorio de vida, con los jóvenes, sin discriminación ni violencia y Teusaquillo, territorio de vida cultural, apoyando iniciativas juveniles para el buen uso del tiempo libre, de la localidad de Teusaquillo y la realización del festival local de la juventud de acuerdo a los estudios previos y pliego de condiciones. REEMPLAZA EL RP No. 491 DEL 2016 POR CONSTITUIRSE COMO OBLIGACIONES POR PAGAR</t>
  </si>
  <si>
    <t>Realizar la interventora técnica, administrativa, financiera y jurídica del contrato de prestación de servicios 077 de 2016     suscrito con la FUNDACION PARA EL DESARROLLO INFANTIL SOCIAL Y CULTURAL IWOKE , cuyo objeto es: ¿Desarrollar las actividades enmarcadas en el proyecto 1254,  a través de  eventos e iniciativas culturales y artísticos en  la  localidad - ARTEUSAQUILLO 2016. REEMPLAZA EL RP No. 553 DEL 2016 POR CONSTITUIRSE COMO OBLIGACIONES POR PAGAR</t>
  </si>
  <si>
    <t>Ejecutar a monto agotable las actividades de mantenimiento y rehabilitación para la conservación de la malla vial y espacio público de la Localidad de Teusaquillo en la ciudad de Bogotá D.C.. REEMPLAZA EL RP No. 546 DEL 2016 POR CONSTITUIRSE COMO OBLIGACIONES POR PAGAR</t>
  </si>
  <si>
    <t>Realizar la interventoría técnica, administrativa, financiera, legal, social, en seguridad y salud en el trabajo y medio ambiente a los Contratos de Obra Pública  que se deriven de los procesos licitatorios FDLT-LP-09-2016 y  FDLT-LP-11-2016.. REEMPLAZA EL RP No. 543 DEL 2016 POR CONSTITUIRSE COMO OBLIGACIONES POR PAGAR</t>
  </si>
  <si>
    <t>REALIZAR LA INTERVENTORÍA TÉCNICA, ADMINISTRATIVA, FINANCIERA Y JURÍDICA DEL CONTRATO DE PRESTACIÓN DE SERVICIOS QUE SUSCRIBA EL FONDO DE DESARROLLO LOCAL DE TEUSAQUILLO, AL CONTRATO QUE RESULTE DEL PROCESO FDLT-SAMC-027- 2016 CUYO OBJETO ES CONTRATAR LA EJECUCIÓN DE UN PROYECTO DE EMBELLECIMIENTO URBANO MEDIANTE LA REALIZACIÓN DE ACTIVIDADES AMBIENTALES, DE ACUERDO A LOS ESTUDIOS PREVIOS. REEMPLAZA EL RP No. 589 DEL 2016 POR CONSTITUIRSE COMO OBLIGACIONES POR PAGAR</t>
  </si>
  <si>
    <t>CONTRATAR UN PROYECTO  DE EMBELLECIMIENTO URBANO MEDIANTE LA REALIZACION DE ACTIVIDADES AMBIENTALES  DE ACUERDO A LOS ESTUDIOS PREVIOS  ¿.. REEMPLAZA EL RP No. 594 DEL 2016 POR CONSTITUIRSE COMO OBLIGACIONES POR PAGAR</t>
  </si>
  <si>
    <t>¿CONTRATAR LA PRESTACIÓN DE SERVICIOS PARA FORTALECER DE FORMA TÉCNICA, LOGÍSTICA Y OPERATIVA A INSTANCIAS DE PARTICIPACIÓN Y ORGANIZACIONES SOCIALES  Y/O COMUNITARIAS PARA EL AÑO 2016¿.. REEMPLAZA EL RP No. 593 DEL 2016 POR CONSTITUIRSE COMO OBLIGACIONES POR PAGAR</t>
  </si>
  <si>
    <t>prestar servicios para organizar y adelantar labores necesarias con suministro bienes y servicios humanos, administrativos, logísticos, tecnológicos y operativos necesarios para llevar a cabo los encuentros ciudadanos realizados por el Consejo de Planeación Local y apoyar el proceso de elaboración y adopción del Plan de Desarrollo Local de Teusaquillo 2017 - 2020 de acuerdo a los estudios previos, pliego de condiciones definitivos y anexos. REEMPLAZA EL RP No. 242 DEL 2016 POR CONSTITUIRSE COMO OBLIGACIONES POR PAGAR</t>
  </si>
  <si>
    <t>SUMINISTRO Y PREPARACIÓN DE  REFRIGERIOS, MENÚS, BEBIDAS Y/O ALIMENTOS QUE PERMITAN EL FORTALECIMEINTO DE LAS INSTANCIAS DE PARTICIPACIÓN: TÉCNICA, LOGÍSTICA  Y OPERATIVAMENTE Y EL FORTALECIMIENTO TÉCNICO Y OPERATIVO PARA LA TOMA DE DECISIONES A LAS ORGANIZACIONES SOCIALES Y COMUNITARIAS, DE ACUERDO A LOS ESTUDIOS PREVIOS  PLIEGO DE CONDICIONES Y ANEXOS TÉCNICOS¿.. REEMPLAZA EL RP No. 536 DEL 2016 POR CONSTITUIRSE COMO OBLIGACIONES POR PAGAR</t>
  </si>
  <si>
    <t>Contratar el desarrollo de estrategias pedagógicas y de seguridad, que permitan vincular a la comunidad de la Localidad de Teusaquillo, en ejercicios participativos para la prevención de violencias y conflictividades, el trabajo articulado para el incremento de condiciones tecnológicas y comunales  que mejoren la seguridad y la convivencia y la promoción de acciones que apoyen el  desestimulo del consumo de tabaco, alcohol y sustancias psicoactivas, de acuerdo con los estudios previos y pliego de condiciones¿¿.. REEMPLAZA EL RP No. 592 DEL 2016 POR CONSTITUIRSE COMO OBLIGACIONES POR PAGAR</t>
  </si>
  <si>
    <t>REALIZAR LA INTERVENTORIA TECNICA, ADMINISTRATIVA, FINANCIERA, SOCIAL, Y SISOMA AL CONTRATO RESULTANTE DEL PROCESO No. FDLT- LP- 018-2016 CUYO OBJETO  ES CONTRATAR EL DESARROLLO DE ESTRATEGIAS PEDAGÓGICAS Y DE SEGURIDAD, QUE PERMITAN VINCULAR A LA COMUNIDAD DE LA LOCALIDAD DE TEUSAQUILLO, EN EJERCICIOS PARTICIPATIVOS PARA LA PREVENCIÓN DE VIOLENCIAS Y CONFLICTIVIDADES, EL TRABAJO ARTICULADO PARA EL INCREMENTO DE CONDICIONES TECNOLÓGICAS Y COMUNALES QUE MEJOREN LA SEGURIDAD Y LA CONVIVENCIA Y LA PROMOCIÓN DE ACCIONES QUE APOYEN EL DESESTIMULO DEL CONSUMO DE TABACO, ALCOHOL Y SUSTANCIAS PSICOACTIVAS, DE ACUERDO CON LOS ESTUDIOS PREVIOS Y PLIEGO DE CONDICIONES. REEMPLAZA EL RP No. 590 DEL 2016 POR CONSTITUIRSE COMO OBLIGACIONES POR PAGAR</t>
  </si>
  <si>
    <t>¿REALIZAR INTERVENTORIA TECNICA ADMINISTRATIVA Y FINANCIERA NAL CONTRATO CUYO OBJETO ES, DESARROLLAR ESTRTATEGIAS PEDAGOGICAS, CULTURALES, SOCIALES, COMUNICATIVAS Y DEMAS, QUE PERMITAN VINCULAR A LA COMUNIDAD DE TEUSAQUILLO, EN EJERCICIOS PARTICIPATIVOS PARA LA PREVENCION DE VIOLENCIAS Y CONFLICTIVIDADES, EL TRABJO ARTICULADO PARA EL INCREMENTO DE CONDICIONES QUE MEJOREN LA SEGURIDAD Y LA CONVIVENCIA Y LA PROMOCION DE ACCIONES QUE APOYEN EL DESESTIMULO DE CONSUMO DE TABACO, ALCOHOL Y SUSTANCIAS PSICOACTIVAS DE ACUERDO CON LOS ESTUDIOS PREVIOS Y PLIEGO DE CONDICIONES¿ . REEMPLAZA EL RP No. 401 DEL 2016 POR CONSTITUIRSE COMO OBLIGACIONES POR PAGAR</t>
  </si>
  <si>
    <t>El contrato que se pretende celebrar, tendrá por objeto ¿Adquirir a título de compraventa un camión con capacidad de carga Mayor a 3.2 toneladas hasta 7.2 toneladas y dos ejes, Diésel con Plataforma adaptada para estacas, con adecuaciones según plantilla de cotización, mediante el acuerdo marco de Colombia Compra Eficiente número de proceso CCE-312-1-AMP-2015¿.. REEMPLAZA EL RP No. 549 DEL 2016 POR CONSTITUIRSE COMO OBLIGACIONES POR PAGAR</t>
  </si>
  <si>
    <t>Realizar Por El Sistema De Precios Unitarios Fijos Sin Formula De Reajuste La Construcción De La Nueva Sede De La Alcaldía Local De Teusaquillo En La Ciudad De Bogotá D.C.. REEMPLAZA EL RP No. 550 DEL 2016 POR CONSTITUIRSE COMO OBLIGACIONES POR PAGAR</t>
  </si>
  <si>
    <t>ADICIÓN NO 1 al Contrato 029- 2016 El contrato que se pretende adicionar, tendrá por objeto. " Prestar sus servicios profesionales especializados para la estructuración del proceso de licitación de la nueva sede de la Alcaldía Local de Teusaquillo, así como la estructuración del proceso de concurso de méritos para la interventoría del contrato de obras de conformidad con las condiciones y obligaciones contenidas en los estudios previos¿.. REEMPLAZA EL RP No. 556 DEL 2016 POR CONSTITUIRSE COMO OBLIGACIONES POR PAGAR</t>
  </si>
  <si>
    <t>ADICIÓN NO 1 al Contrato 028-2016 ¿Prestar sus servicios de apoyo en el área de contratación, apoyar las actividades de digitalización de toda la documentación relacionada con el área y todas las actividades operativas que se requieran en el FDLT, de conformidad con las condiciones y obligaciones contenidas en lo estudio previos¿.. REEMPLAZA EL RP No. 557 DEL 2016 POR CONSTITUIRSE COMO OBLIGACIONES POR PAGAR</t>
  </si>
  <si>
    <t>ADICIÓN NO 1 al Contrato 015-2016 El contrato que se pretende adicionar, tendrá por objeto: ¿Prestar sus servicios en el grupo de gestión jurídica apoyando la asistencia de reuniones desarrolladas en la alcaldía local con comunidades y entidades, acciones operativas y administrativas relacionadas con propiedad horizontal y demás acciones para los trámites administrativos que proporcione el buen funcionamiento de la coordinación jurídica, de acuerdo a los estudios previos, dando cumplimiento a las metas establecidas en el plan de desarrollo 2013-2016, plan de gestión y plan de mejoramiento de conformidad con lo establecido en los estudios previos. REEMPLAZA EL RP No. 558 DEL 2016 POR CONSTITUIRSE COMO OBLIGACIONES POR PAGAR</t>
  </si>
  <si>
    <t>ADICIÓN NO 1 al Contrato 040-2016 El contrato que se pretende adicionar, tendrá por objeto. :¿ El contratista se obliga para con el Fondo de Desarrollo Local de Teusaquillo a apoyar todas las actividades de tipo operativo y administrativo relacionadas con todos los proyectos ( Componentes) y contratos de infraestructura en el marco del plan de desarrollo local 2016-2020, de acuerdo a los estudios previos. REEMPLAZA EL RP No. 559 DEL 2016 POR CONSTITUIRSE COMO OBLIGACIONES POR PAGAR</t>
  </si>
  <si>
    <t>ADICIÓN NO 1 al Contrato 010-2016 El contrato que se pretende adicionar, tendrá por objeto: ¿Prestar servicios profesionales en la oficina jurídica del grupo de gestión jurídica en lo relacionado con el impulso procesal de las actuaciones administrativas de establecimientos de comercio ley 232 de 1995 y espacio público anteriores al año 2011 así como los tramites a los requerimientos relacionados con establecimiento de comercio ley 232 de 1995 y espacio público dando cumplimiento a las metas establecidas en el plan de desarrollo 2013-2016, plan de gestión y plan de mejoramiento.¿. REEMPLAZA EL RP No. 560 DEL 2016 POR CONSTITUIRSE COMO OBLIGACIONES POR PAGAR</t>
  </si>
  <si>
    <t>ADICIÓN NO 1 al Contrato 044-2016 El contrato que se pretende adicionar, tendrá por objeto: ¿Prestar los servicios profesionales al grupo de gestión Administrativa y financiera en planeación, apoyando la formulación, Evaluación, presentación y seguimiento de los proyectos del plan de desarrollo local 2016-2020.¿. REEMPLAZA EL RP No. 561 DEL 2016 POR CONSTITUIRSE COMO OBLIGACIONES POR PAGAR</t>
  </si>
  <si>
    <t>ADICIÓN NO 1 al Contrato 065-2016 El contrato que se pretende adicionar, tendrá por objeto. Prestar sus servicios profesionales en la Coordinación Administrativa y Financiera como apoyo a la gestión realizando las actividades precontractuales necesarias que conlleven a dar cumplimiento al plan anual de adquisiciones 2016 en los rubros de gastos de funcionamiento y componentes asignados del Proyecto 1057, de acuerdo a los estudios previos".. REEMPLAZA EL RP No. 562 DEL 2016 POR CONSTITUIRSE COMO OBLIGACIONES POR PAGAR</t>
  </si>
  <si>
    <t>ADICIÓN NO 1 al Contrato 053-2016 El contrato que se pretende adicionar, tendrá por objeto.¿ Prestar sus servicios en lo concerniente al manejo y seguimiento de la agenda de la Secretaría General de Inspecciones y de todas las actividades y trámites administrativos de carácter operativo¿. REEMPLAZA EL RP No. 563 DEL 2016 POR CONSTITUIRSE COMO OBLIGACIONES POR PAGAR</t>
  </si>
  <si>
    <t>ADICIÓN NO 1 al Contrato 062-2016 El contrato que se pretende adicionar, tendrá por objeto: ¿El contratista se obliga para con la Alcaldía Local de Teusaquillo a prestar sus servicios profesionales en la oficina jurídica del Grupo de Gestión Jurídica en lo relacionado con el impulso procesal de las Actuaciones Administrativas de Establecimiento de Comercio ley 232 de 1995 Espacio Público, apoyo operativo y obras anteriores al año 2011, así como los tramites a los requerimientos relacionados con Establecimiento de Comercio ley 232 de 1195 y Espacio Público, dando cumplimiento a las metas establecidas en el Plan de Desarrollo ¿2013-2016¿, Plan de Gestión y Plan de Mejoramiento.¿ . REEMPLAZA EL RP No. 564 DEL 2016 POR CONSTITUIRSE COMO OBLIGACIONES POR PAGAR</t>
  </si>
  <si>
    <t>ADICIÓN NO 1 al Contrato 042-2016 El contrato que se pretende adicionar, tendrá por objeto: ¿El contratista se obliga para con el Fondo de Desarrollo Local de Teusaquillo a prestar sus servicios realizando lo concerniente a las tareas operativas en el área de comunicaciones y prensa, en cumplimiento de las metas del Plan de Gestión para la Localidad de Teusaquillo, Plan de Comunicaciones y Plan de Desarrollo Local 2016-2020, de acuerdo a lo presentes estudios previos. REEMPLAZA EL RP No. 565 DEL 2016 POR CONSTITUIRSE COMO OBLIGACIONES POR PAGAR</t>
  </si>
  <si>
    <t>ADICIÓN NO 1 al Contrato 023-2016 El contrato que se pretende adicionar, tendrá por objeto: ¿Prestar sus servicios profesionales a la alcaldía local de Teusaquillo en la oficina de obra del grupo de gestión jurídica, para que se realice as actividades concernientes a dar impulso procesal de las actuaciones administrativas al régimen de obras y urbanismo anteriores al año 2014, con el objetivo de evacuar como mínimo el 35% de dichas actuaciones, así como los tramites a los requerimientos relacionados con obras de urbanismo dando cumplimiento a las metas establecidas del plan de desarrollo local 2013-2016, planes de gestión y mejoramiento de acuerdo a los presentes estudios previos.¿. REEMPLAZA EL RP No. 566 DEL 2016 POR CONSTITUIRSE COMO OBLIGACIONES POR PAGAR</t>
  </si>
  <si>
    <t>ADICIÓN NO 1 al Contrato 036-2016 El contrato que se pretende adicionar, tendrá por objeto. ¿El contratista se obliga para con el Fondo de Desarrollo Local de Teusaquillo a prestar sus servicios profesionales en la Alcaldía Local de Teusaquillo en lo relacionado con el funcionamiento y operatividad del Consejo Local de Gestión del riesgo (CLGR) , además de todas las actividades relacionadas en Gestión del riesgo y atención en primera instancia de las situaciones de emergencia de la localidad, realizar las actividades necesarias con el fin de llevar a cabo la formulación del proyecto 1012 ¿Teusaquillo territorio de vida, con gestión del riesgo¿ que conlleve al cumplimiento de las metas del PDLT 2013-2016 , Plan de inversión, Plan de gestión, y planes de mejoramiento de acuerdo a los presentes estudios previos.. REEMPLAZA EL RP No. 567 DEL 2016 POR CONSTITUIRSE COMO OBLIGACIONES POR PAGAR</t>
  </si>
  <si>
    <t>ADICIÓN NO 1 al Contrato 027-2016 El contrato que se pretende adicionar, tendrá por objeto: ¿Prestar sus servicios en el grupo de gestión jurídica apoyando los procesos de cobro persuasivo, inspección a los establecimientos de comercio, y asesoría de obras así como los que se requieran para dar cumplimiento a las metas propuestas en el plan de desarrollo local 2013-2016, planes de gestión, planes de acción y planes de mejoramiento, de conformidad con las obligaciones y condiciones establecidas con los estudios previos.¿. REEMPLAZA EL RP No. 571 DEL 2016 POR CONSTITUIRSE COMO OBLIGACIONES POR PAGAR</t>
  </si>
  <si>
    <t>ADICIÓN NO 1 al Contrato 014-2016 El contrato que se pretende adicionar, tendrá por objeto: ¿Prestar sus servicios profesionales realizando las acciones necesarias, los planes y estrategias para la implementación imperativa del nuevo marco normativo de regulación contable pública mediante la implementación de las normas internacionales de información financiera y de las normas para el reconocimiento, medición, revelación y prestación de los hechos económicos, de conformidad con las condiciones y obligaciones contenidas en los estudios previos.¿. REEMPLAZA EL RP No. 572 DEL 2016 POR CONSTITUIRSE COMO OBLIGACIONES POR PAGAR</t>
  </si>
  <si>
    <t>ADICIÓN NO 1 al Contrato 018-2016 El contrato que se pretende adicionar, tendrá por objeto: ¿Prestar servicios profesionales realizando todas las actividades técnicas necesarias para llevar a cabo la formulación y el seguimiento de todos los proyectos (componentes) y contratos relacionados con el tema ambiental en el marco del plan operativo anual de inversiones de la alcaldía local de Teusaquillo; así mismo actualizando, implementando y realizando el seguimiento al plan integral de gestión ambiental PIGA de las sedes donde funcione la administración local de acuerdo a la normativa legal vigente de conformidad con las condiciones y obligaciones contenidas en los estudios previos.¿. REEMPLAZA EL RP No. 573 DEL 2016 POR CONSTITUIRSE COMO OBLIGACIONES POR PAGAR</t>
  </si>
  <si>
    <t>ADICIÓN NO 1 al Contrato 071-2016 El contrato que se pretende adicionar, tendrá por objeto.¿ Prestar sus servicios profesionales a la Alcaldía Local de Teusaquillo en la Oficina de Gestión Jurídica y Normativa en las diferentes actividades administrativas relacionadas con atención al ciudadano en temas como ley 232 propiedad horizontal y atención y seguimiento a los requerimientos de los entes de control¿.. REEMPLAZA EL RP No. 575 DEL 2016 POR CONSTITUIRSE COMO OBLIGACIONES POR PAGAR</t>
  </si>
  <si>
    <t>ADICIÓN NO 1 al Contrato 059-2016 El contrato que se pretende adicionar, tendrá por objeto. : ¿Prestar sus servicios profesionales en la oficina jurídica del Grupo de Gestión Jurídica y normativa en las diferentes actividades administrativas que se requieran relacionadas con el tema de ley 232, cobro persuasivo, propiedad horizontal y asesoría de obras¿. REEMPLAZA EL RP No. 576 DEL 2016 POR CONSTITUIRSE COMO OBLIGACIONES POR PAGAR</t>
  </si>
  <si>
    <t>ADICIONAR EL VALOR  DEL CONTRATO DE PRESTACION DE SERVICIOS NO. 1 AL CONTRATO 049-2016...ADICIÓN NO 1 AL CONTRATO 049-2016 EL CONTRATO QUE SE PRETENDE ADICIONAR, TENDRÁ POR OBJETO.¿ PRESTAR SERVICIOS DE APOYO OPERATIVO PARA LAS DIFERENTES ACTIVIDADES QUE SE REALIZAN EN LA CASA DE LA PARTICIPACIÓN ¿ . REEMPLAZA EL RP No. 577 DEL 2016 POR CONSTITUIRSE COMO OBLIGACIONES POR PAGAR</t>
  </si>
  <si>
    <t>ADICIÓN NO 1 al Contrato 008-2016 El contrato que se pretende adicionar, tendrá por objeto.¿ Prestar sus servicios profesionales en la Oficina Jurídica del Grupo de Gestión Jurídica en lo relacionado con el impulso procesal de las Actuaciones Administrativas de Establecimientos de Comercio Ley 232 de 1995 y Espacio Público, anteriores al año 2011, así como los trámites a los requerimientos relacionados con Establecimientos de Comercio Ley 232 de 1995 y Espacio Público, dando cumplimiento a las metas establecidas en el Plan de Desarrollo ¿2013-2016¿, Plan de Gestión y Plan de Mejoramiento.. REEMPLAZA EL RP No. 578 DEL 2016 POR CONSTITUIRSE COMO OBLIGACIONES POR PAGAR</t>
  </si>
  <si>
    <t>ADICIÓN NO 1 al Contrato 051-2016 El contrato que se pretende adicionar, tendrá por objeto.¿ ¿Prestar los servicios profesionales al grupo de Gestión Administrativa y Financiera en planeación, apoyando la formulación Evaluación, presentación y seguimiento de los proyectos del Plan de Desarrollo Local 2016-2020¿. REEMPLAZA EL RP No. 579 DEL 2016 POR CONSTITUIRSE COMO OBLIGACIONES POR PAGAR</t>
  </si>
  <si>
    <t>ADICIÓN NO 1 al Contrato 060-2016 El contrato que se pretende adicionar, tendrá por objeto. :¿ Prestar sus servicios en el grupo de gestión jurídica apoyando la actualización de la información del aplicativo SIACTUA, así como de diferentes actividades operativas que se requieran desde el grupo de gestión jurídica y normativa.¿. REEMPLAZA EL RP No. 580 DEL 2016 POR CONSTITUIRSE COMO OBLIGACIONES POR PAGAR</t>
  </si>
  <si>
    <t>Adición No.1 al CCV-087-2016 Objeto: ¿la adquisición de equipos tecnológicos (computadores, escáner, video beam, licencias de Microsoft office, entre otros), para la alcaldía local de Teusaquillo, de conformidad con las especificaciones técnicas y condiciones establecidas en los estudios previos, anexo técnico, y pliego de condiciones¿.. REEMPLAZA EL RP No. 581 DEL 2016 POR CONSTITUIRSE COMO OBLIGACIONES POR PAGAR</t>
  </si>
  <si>
    <t>El contrato que se pretende celebrar, tendrá por objeto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 REEMPLAZA EL RP No. 586 DEL 2016 POR CONSTITUIRSE COMO OBLIGACIONES POR PAGAR</t>
  </si>
  <si>
    <t>ADICIÓN NO 1 al Contrato 0302016 El contrato que se pretende adicionar, tendrá por objeto. "Prestar sus servicios profesionales para realizar todas las actividades necesarias para llevar a cabo la formulación y el seguimiento de todos los proyectos (componentes) y contratos de infraestructura que le sean asignados en el marco del plan de Desarrollo Local 2013-2016; ¿Bogotá Humana¿ Teusaquillo Territorio de Vida Plan operativo Anual de Inversiones de la Alcaldía Local de Teusaquillo y Convenio Marco No. 1292-2012 de conformidad con las condiciones y obligaciones contenidas en los estudios previos.¿. REEMPLAZA EL RP No. 587 DEL 2016 POR CONSTITUIRSE COMO OBLIGACIONES POR PAGAR</t>
  </si>
  <si>
    <t>REALIZAR LA INTERVENTORIA TECNICA  ADMINISTRATIVA, FINANCIERA, SOCIAL, Y SISOMA AL CONTRATO RESULTANTE DEL PROCESO FDLT LP 019 2016  CUIYO OBJETO ES REALIZAR POR EL SISTEMA DE PRECIOS UNITARIOS FIJOS SIN FORMULA DE REAJUSTE LA CONSTRUCCIÓN DE LA NUEVA SEDE DE LA ALCALDÍA LOCAL DE TEUSAQUILLO EN LA CIUDAD DE BOGOTÁ D.C.. REEMPLAZA EL RP No. 588 DEL 2016 POR CONSTITUIRSE COMO OBLIGACIONES POR PAGAR</t>
  </si>
  <si>
    <t>El contrato que se pretende celebrar, tendrá por objeto ¿Prestar servicios profesionales al grupo de Gestión Jurídica en materia de seguridad y convivencia de la Alcaldía Local de Teusaquillo¿.. REEMPLAZA EL RP No. 344 DEL 2016 POR CONSTITUIRSE COMO OBLIGACIONES POR PAGAR</t>
  </si>
  <si>
    <t>El contrato que se pretende celebrar, tendrá por objeto: ¿El contratista se obliga para con  Lel Fondo de Desarrollo  Local de Teusaquillo  a prestar sus servicios en cumplimiento al procedimiento de Gestión Documental 1D-GAR-P002, con el fin de organizar, revisar y preservar la documentación de la Entidad y  proporcionar seguridad de los archivos de las diferentes áreas de la Alcaldía Local y el manejo del acervo documental en el Marco del Plan de Desarrollo Local 2013-2016, ¿Bogotá Humana - Teusaquillo Territorio de Vida¿ y ¿Plan Operativo Anual de Inversiones de la Alcaldía Local de Teusaquillo; de conformidad con las condiciones y obligaciones contenidas en los estudios previos.. REEMPLAZA EL RP No. 346 DEL 2016 POR CONSTITUIRSE COMO OBLIGACIONES POR PAGAR</t>
  </si>
  <si>
    <t>Prestar los servicios profesionales al grupo de gestión Administrativa y financiera en planeación, apoyando la formulación Evaluación, presentación y seguimiento de los proyectos del plan de desarrollo local 2016-2020.. REEMPLAZA EL RP No. 348 DEL 2016 POR CONSTITUIRSE COMO OBLIGACIONES POR PAGAR</t>
  </si>
  <si>
    <t>El contrato que se pretende celebrar, tendrá por objeto ¿Prestar servicios  de apoyo operativo  para las diferentes actividades que se realizan en la casa de la participación¿.. REEMPLAZA EL RP No. 349 DEL 2016 POR CONSTITUIRSE COMO OBLIGACIONES POR PAGAR</t>
  </si>
  <si>
    <t>PRESTAR SUS SERVICIOS DE APOYO OPERATIVO A LOS PROCESOS ADELANTADOS POR EL AREA DE PLANEACIÒN.. REEMPLAZA EL RP No. 364 DEL 2016 POR CONSTITUIRSE COMO OBLIGACIONES POR PAGAR</t>
  </si>
  <si>
    <t>El contrato que se pretende celebrar, tendrá por objeto. Prestar los servicios profesionales al grupo de gestión Administrativa y financiera en planeación, apoyando la formulación Evaluación, presentación y seguimiento de los proyectos del plan de desarrollo local 2016-2020.. REEMPLAZA EL RP No. 365 DEL 2016 POR CONSTITUIRSE COMO OBLIGACIONES POR PAGAR</t>
  </si>
  <si>
    <t>El contrato que se pretende celebrar, tendrá por objeto ¿Prestar sus servicios en lo concerniente al manejo y seguimiento de la agenda de la Secretaría General de Inspecciones y todas las actividades y trámites administrativos de carácter operativo¿.. REEMPLAZA EL RP No. 368 DEL 2016 POR CONSTITUIRSE COMO OBLIGACIONES POR PAGAR</t>
  </si>
  <si>
    <t>El contrato que se pretende celebrar, tendrá por objeto ¿Prestar sus servicios  para que realice las actividades concernientes a los trámites relacionados con la recepción, organización, entrada, salida y entrega de materiales y suministros, bienes y equipos solicitados por las diferentes áreas que conforman la Alcaldía Local de Teusaquillo, de acuerdo a los estudios previos, en cumplimiento al Plan de Desarrollo Local 2013-2016 y el Plan de Gestión de Teusaquillo¿.. REEMPLAZA EL RP No. 376 DEL 2016 POR CONSTITUIRSE COMO OBLIGACIONES POR PAGAR</t>
  </si>
  <si>
    <t>El contrato que se pretende celebrar, tendrá por objeto ¿Prestar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en cuanto al tema de sistemas de información y TIC`s  que se suscriban, de conformidad con lo establecido en los estudios previos¿.. REEMPLAZA EL RP No. 391 DEL 2016 POR CONSTITUIRSE COMO OBLIGACIONES POR PAGAR</t>
  </si>
  <si>
    <t>El contrato que se pretende celebrar, tendrá por objeto ¿Prestar sus servicios profesionales a la Alcaldía Local de Teusaquillo en  la oficina de obras del Grupo de Gestión Jurídica y Normativa  que realice las actividades concernientes  a apoyar los procesos de articulación interinstitucional en el marco de las diversas instancias de participación relacionadas con los temas de Derechos Humanos, Seguridad y Convivencia;  coordinar las acciones de la Mesa de Habitabilidad en Calle; apoyar la coordinación y el desarrollo de los Consejos Locales de Seguridad; apoyar el proceso de formulación del Plan Integral de Convivencia y Seguridad Ciudadana;  ser enlace con la Décimo Tercera Estación de Policía de Teusaquillo, o de ser necesario con la MEBOG,  adelantar la formulación, actualización de proyectos de inversión en los temas relacionados con Derechos Humanos, Seguridad y Convivencia dentro de la localidad de Teusaquillo, dando cumplimiento a las metas establecidas en el Plan de Desarrollo, Plan de Gestión y Plan de Mejoramiento para la vigencia 2013-2016¿.. REEMPLAZA EL RP No. 392 DEL 2016 POR CONSTITUIRSE COMO OBLIGACIONES POR PAGAR</t>
  </si>
  <si>
    <t>El contrato que se pretende celebrar, tendrá por objeto ¿Prestar sus servicios profesionales a la Alcaldía Local de Teusaquillo en  la oficina de obras del Grupo de Gestión Jurídica y Normativa  que realice las actividades concernientes  a apoyar los procesos de articulación interinstitucional en el marco de las diversas instancias de participación relacionadas con los temas de Derechos Humanos, Seguridad y Convivencia;  coordinar las acciones de la Mesa de Habitabilidad en Calle; apoyar la coordinación y el desarrollo de los Consejos Locales de Seguridad; apoyar el proceso de formulación del Plan Integral de Convivencia y Seguridad Ciudadana;  ser enlace con la Décimo Tercera Estación de Policía de Teusaquillo, o de ser necesario con la MEBOG,  adelantar la formulación, actualización de proyectos de inversión en los temas relacionados con Derechos Humanos, Seguridad y Convivencia dentro de la localidad de Teusaquillo, dando cumplimiento a las metas establecidas en el Plan de Desarrollo, Plan de Gestión y Plan de Mejoramiento para la vigencia 2013-2016¿.. REEMPLAZA EL RP No. 393 DEL 2016 POR CONSTITUIRSE COMO OBLIGACIONES POR PAGAR</t>
  </si>
  <si>
    <t>Prestación de Servicios profesionales al Grupo de Gestión Jurídica y Normativa relacionados con Establecimientos de Comercio ley 232 de 1995 y Espacio Público, a través de visitas y gestión de conceptos técnicos.. REEMPLAZA EL RP No. 394 DEL 2016 POR CONSTITUIRSE COMO OBLIGACIONES POR PAGAR</t>
  </si>
  <si>
    <t>El contratista se obliga para con la Alcaldía Local de Teusaquillo a prestar sus servicios profesionales en la oficina jurídica del Grupo de Gestión Jurídica y normativa en las diferentes actividades administrativas que se requieran relacionadas con  el tema de ley 232, cobro persuasivo, propiedad horizontal y asesoría de obras.. REEMPLAZA EL RP No. 395 DEL 2016 POR CONSTITUIRSE COMO OBLIGACIONES POR PAGAR</t>
  </si>
  <si>
    <t>El contratista se obliga para con la Alcaldía Local de Teusaquillo a prestar sus servicios profesionales en la oficina jurídica del Grupo de Gestión Jurídica en lo relacionado con el impulso procesal de las Actuaciones Administrativas de Establecimiento de Comercio ley 232 de 1995 Espacio Público, apoyo operativo y obras   anteriores al año 2011, así como los trámites a los requerimientos relacionados con Establecimiento de Comercio ley 232 de 1995 y Espacio Público, dando cumplimiento a las metas establecidas en el Plan de Desarrollo ¿2013- 2016¿, Plan de Gestión y Plan de Mejoramiento. REEMPLAZA EL RP No. 402 DEL 2016 POR CONSTITUIRSE COMO OBLIGACIONES POR PAGAR</t>
  </si>
  <si>
    <t>El contrato que se pretende celebrar, tendrá por objeto ¿El contratista se obliga para con la Alcaldía Local de Teusaquillo a prestar sus servicios profesionales en la Coordinación Administrativa y Financiera como apoyo a la gestión realizando las actividades precontractuales necesarias que conlleven a dar cumplimiento al plan anual de adquisiciones 2016 en los rubros de gastos de funcionamiento y componentes asignados del Proyecto 1057, de acuerdo a los presentes estudios previos¿.. REEMPLAZA EL RP No. 420 DEL 2016 POR CONSTITUIRSE COMO OBLIGACIONES POR PAGAR</t>
  </si>
  <si>
    <t>El contrato que se pretende celebrar, tendrá por objeto ¿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 REEMPLAZA EL RP No. 429 DEL 2016 POR CONSTITUIRSE COMO OBLIGACIONES POR PAGAR</t>
  </si>
  <si>
    <t>El contrato que se pretende celebrar, tendrá por objeto ¿El contratista se obliga para con el Fondo de Desarrollo Local de Teusaquillo a prestar sus servicios profesionales realizando la administración de la Gestión Local de Comunicaciones; llevando a cabo las actividades del Plan de Comunicaciones; y garantizando que se realice la entrega de los productos y servicios del Rubro 3.1.2.02.17 ¿INFORMACION¿, en oportunidad al tema de Gestión de Comunicaciones, de acuerdo a su competencia dentro del SIG, y la respectiva supervisión de los contratos que se generen en virtud del mismo, de conformidad con las condiciones y obligaciones contenidas en los estudios previos¿.. REEMPLAZA EL RP No. 445 DEL 2016 POR CONSTITUIRSE COMO OBLIGACIONES POR PAGAR</t>
  </si>
  <si>
    <t>Adición No 1 al contrato CPS-014-2016 cuyo objeto es ¿El contratista se obliga para con el fondo de desarrollo local de Teusaquillo a prestar sus servicios profesionales realizando las acciones necesarias, los planes y estrategias para la implementación imperativa del nuevo marco normativo de regulación contable pública mediante la implementación de las normas internacionales de información financiera NIIF/NICSP, mediante la preparación y presentación de información financiera y de las normas para el reconocimiento, medición, revelación y presentación de los hechos económicos, de conformidad con las condiciones y obligaciones contenidas en los estudios previos.¿. REEMPLAZA EL RP No. 464 DEL 2016 POR CONSTITUIRSE COMO OBLIGACIONES POR PAGAR</t>
  </si>
  <si>
    <t>El contrato que se pretende celebrar, tendrá por objeto ¿El contratista se obliga para con el Fondo de Desarrollo Local de Teusaquillo a prestar sus servicios profesionales a la Alcaldía Local de Teusaquillo en la Oficina de Gestión Jurídica y Normativa en las diferentes actividades administrativas relacionadas con atención al ciudadano en temas como ley 232, propiedad horizontal y atención y seguimiento a los requerimientos de los entes de control¿.. REEMPLAZA EL RP No. 485 DEL 2016 POR CONSTITUIRSE COMO OBLIGACIONES POR PAGAR</t>
  </si>
  <si>
    <t>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acuerdo con los estudios previos y pliego de condiciones¿.. REEMPLAZA EL RP No. 487 DEL 2016 POR CONSTITUIRSE COMO OBLIGACIONES POR PAGAR</t>
  </si>
  <si>
    <t>El contrato que se pretende celebrar, tendrá por objeto ¿la adquisición de equipos tecnológicos (computadores, escáner, video beam, licencias de Microsoft office, entre otros), para la alcaldía local de Teusaquillo, de conformidad con las especificaciones técnicas y condiciones establecidas en los presentes estudios previos, anexo técnico, y pliego de condiciones¿.. REEMPLAZA EL RP No. 501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</si>
  <si>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507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</si>
  <si>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509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</si>
  <si>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510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</si>
  <si>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511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</si>
  <si>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512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</si>
  <si>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513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</si>
  <si>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514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</si>
  <si>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515 DEL 2016 POR CONSTITUIRSE COMO OBLIGACIONES POR PAGAR</t>
  </si>
  <si>
    <t>V/R. DE LOS HONORARIOS DE LOS EDILES DE LA LOCALIDAD DE TEUSAQUILLO, POR LA ASSITENCIA A LAS SESIONES REALIZADAS DURANTE EL MES DE DICIEMBRE DE 2016. SEGUN ACTAS, RELACION DE ASISTENCIA Y CODIFICACION CONTABLE DE DICIEMBRE 21 DE 2016.. REEMPLAZA EL RP No. 516 DEL 2016 POR CONSTITUIRSE COMO OBLIGACIONES POR PAGAR</t>
  </si>
  <si>
    <t>ADICIÓN NO 1 al Contrato 011-2016 El contrato que se pretende adicionar, tendrá por objeto. ¿Prestar sus servicios en el despacho del alcalde local, realizando la recepción tratamiento, procesamiento y conservación del archivo oficial del despacho y las actividades operativas como la revisión y reprogramación del PAC mensual de acuerdo a los estudios previos, en cumplimiento de las metas del plan de desarrollo 2013-2016 para la localidad de Teusaquillo y el plan de gestión local, aplicando la normatividad vigente, los proceso y procedimientos en el SIG¿. REEMPLAZA EL RP No. 520 DEL 2016 POR CONSTITUIRSE COMO OBLIGACIONES POR PAGAR</t>
  </si>
  <si>
    <t>ADICIÓN NO 1 al Contrato 057-2016 El contrato que se pretende adicionar, tendrá por objeto ¿Prestar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 en cuanto al tema de sistemas de información y TIC¿s que se suscriban, de conformidad con lo establecido en los estudios previos. REEMPLAZA EL RP No. 521 DEL 2016 POR CONSTITUIRSE COMO OBLIGACIONES POR PAGAR</t>
  </si>
  <si>
    <t>ADICIÓN NO 1 al Contrato 032-2016 El contrato que se pretende adicionar, tendrá por objeto. ¿Prestar sus servicios en la coordinación administrativa y financiera realizando actividades y tramites operativos de carácter administrativo que proporcione oportunidad y diligencia en las actividades que este grupo despeña de acuerdo a los estudios previos, en cumplimiento de las metas del plan de gestión para la localidad de Teusaquillo, plan de mejoramiento y el plan de desarrollo local 2013-2016¿. REEMPLAZA EL RP No. 522 DEL 2016 POR CONSTITUIRSE COMO OBLIGACIONES POR PAGAR</t>
  </si>
  <si>
    <t>ADICIÓN NO 1 al Contrato 020-2016 El contrato que se pretende adicionar, tendrá por objeto. Prestar sus servicios profesionales en el área de planeación, para realizar la formulación, viabilidad y supervisión a los proyectos de inversión que se le sean asignados y a los contratos derivados de dichas formulaciones al igual que realizar las supervisiones que le sean delegados, en cumplimiento al plan desarrollo local 2013-2016, de acuerdo a las condiciones establecidas en los presentes estudios previos ¿¿.. REEMPLAZA EL RP No. 523 DEL 2016 POR CONSTITUIRSE COMO OBLIGACIONES POR PAGAR</t>
  </si>
  <si>
    <t>ADICIÓN NO 1 al Contrato 012-2016 El contrato que se pretende adicionar, tendrá por objeto ¿Prestar sus servicios en el área del CDI  en todo lo concerniente a las actividades operativas que se deban realizar de acuerdo a los procedimientos de comunicaciones internas y externas establecidas en el SIG, 1D-GAR-IN002 para dar cumplimiento al plan de desarrollo local 2013-2016 y de conformidad con las condiciones y obligaciones contenidas en los estudios previos.¿.. REEMPLAZA EL RP No. 524 DEL 2016 POR CONSTITUIRSE COMO OBLIGACIONES POR PAGAR</t>
  </si>
  <si>
    <t>ADICIÓN NO 1 al Contrato 041-2016 El contrato que se pretende adicionar, tendrá por objeto ¿El contratista se obliga para con la Alcaldía Local de Teusaquillo a prestar sus servicios en el área del CDI realizando actividades operativas como el traslado, entrega y custodia de documentos, de la documentación interna y externa que produzcan las oficinas de la Alcaldía Local, hacia las diferentes sedes de la administración Local, entidades distritales y/o privadas y comunidad en general, en cumplimiento de las metas de plan de desarrollo Local 2016-2020 y Plan de Gestión 2016. REEMPLAZA EL RP No. 525 DEL 2016 POR CONSTITUIRSE COMO OBLIGACIONES POR PAGAR</t>
  </si>
  <si>
    <t>ADICIÓN NO 1 al Contrato 038-2016 El contrato que se pretende adicionar, tendrá por objeto. ¿El contratista se obliga para con el Fondo de Desarrollo Local de Teusaquillo a prestar sus servicios profesionales realizando la consolidación de información en los diferentes programas, bases de datos y elaboración de correspondencia, alternos a la contratación estatal, que se adelante con los recursos del Fondo de Desarrollo Local de Teusaquillo en el marco del plan de desarrollo Local 2013-2016, ¿ Bogotá Humana- Teusaquillo Territorio de Vida¿ y ¿Plan Operativo Anual de INVERSIONES¿, y además funciones de acuerdo a las condiciones establecidas en los presentes estudios previos¿.. REEMPLAZA EL RP No. 526 DEL 2016 POR CONSTITUIRSE COMO OBLIGACIONES POR PAGAR</t>
  </si>
  <si>
    <t>ADICIÓN NO 1 al Contrato 047-2016 El contrato que se pretende adicionar, tendrá por objeto. ¿Prestar sus servicios profesionales a la Alcaldía Local de Teusaquillo Grupo de Gestión Jurídica y Normativa e  Inspecciones, en temas relacionados con asesoría a la comunidad  en los temas de derecho policivo, espacio público, resolución de conflictos, propiedad horizontal,  familia y todos los demás que se requieran. REEMPLAZA EL RP No. 527 DEL 2016 POR CONSTITUIRSE COMO OBLIGACIONES POR PAGAR</t>
  </si>
  <si>
    <t>ADICIÓN NO 1 al Contrato 013-2016 El contrato que se pretende adicionar, tendrá por objeto. ¿Prestar sus servicios conduciendo el vehículo de propiedad del fondo de desarrollo local Teusaquillo y trasladando al alcalde local de Teusaquillo en cumplimiento de todas las actividades que por misionalidad debe cumplir en el marco del plan de desarrollo local 2013-2016, planes de acción y de gestión, de acuerdo a los presentes estudios previos. REEMPLAZA EL RP No. 528 DEL 2016 POR CONSTITUIRSE COMO OBLIGACIONES POR PAGAR</t>
  </si>
  <si>
    <t>ADICIÓN NO 1 al Contrato 09-2016 El contrato que se pretende adicionar, tendrá por objeto. ¿Prestar sus servicios en el despacho del FDLT realizando las actividades operativas relacionadas con la programación y seguimiento de la agenda del Alcalde Local y trámites administrativos de carácter secretarial de esta área, de acuerdo a los estudios previos, en cumplimiento de las metas del plan de desarrollo para la localidad de Teusaquillo 2013-2016 y en el plan de gestión local de conformidad a las condiciones y obligaciones en los estudios previos.¿.. REEMPLAZA EL RP No. 529 DEL 2016 POR CONSTITUIRSE COMO OBLIGACIONES POR PAGAR</t>
  </si>
  <si>
    <t>ADICIÓN NO 1 al Contrato 025-2016 El contrato que se pretende adicionar, tendrá por objeto. ¿Prestar sus servicios profesionales especializados en el área de planeación, para realizar todas las actividades concernientes al tema de banco de programas y proyectos, SEG plan y demás aplicativos que se requieran, así como la formulación, supervisión y seguimiento de proyectos de inversión local que se requieran en cumplimento al plan de desarrollo local 2013-2016, planes de gestión y de acuerdo a las condiciones establecidas en los presentes estudios previos, y apoyar al despacho en temas relacionados con la formulación del plan de desarrollo 2017-2020 de conformidad con las condiciones y obligaciones contenidas en los estudios previos¿.. REEMPLAZA EL RP No. 530 DEL 2016 POR CONSTITUIRSE COMO OBLIGACIONES POR PAGAR</t>
  </si>
  <si>
    <t>ADICIÓN NO 1 al Contrato 039-2016 El contrato que se pretende adicionar, tendrá por objeto. ¿El contratista se obliga con el Fondo de Desarrollo Local de Teusaquillo, a la prestación de servicios profesionales como abogado al grupo de gestión administrativa y financiera para adelantar los procesos de contratación en sus diferentes etapas¿.. REEMPLAZA EL RP No. 531 DEL 2016 POR CONSTITUIRSE COMO OBLIGACIONES POR PAGAR</t>
  </si>
  <si>
    <t>ADICIÓN NO 1 al Contrato 035-2016 El contrato que se pretende adicionar, tendrá por objeto. ¿El contratista se obliga para con la Alcaldía local de Teusaquillo a prestar sus servicios en el área de gestión documental realizando la gestión de las actividades que requiera el archivo de la Administración Local en lo relativo a las funciones de recepción, clasificación, ordenación, foliación, depuración tramite y consulta entre otras de las series y sub-series producidas por las diferentes dependencias y que se encuentren a cargo del área de archivo en cumplimiento al instructivo para la organización y administración de archivos de gestión 1D-GAR-11/11, procedimientos y programas de gestión documental de la secretaria distrital de gobierno establecidos en el SIG de conformidad con las condiciones y obligaciones contenidas en el estudio previo. REEMPLAZA EL RP No. 532 DEL 2016 POR CONSTITUIRSE COMO OBLIGACIONES POR PAGAR</t>
  </si>
  <si>
    <t>ADICIÓN NO 1 al Contrato 07-2016 El contrato que se pretende adicionar, tendrá por objeto. ¿Prestar servicios profesionales especializados al despacho específicamente en actividades de seguimiento y atención a los requerimientos de los entes de control asuntos disciplinarios administrativos y jurídicos en general que se requieran desde la coordinación administrativa financiera y jurídica normativa de conformidad con las condiciones y obligaciones contenidas en los estudios previos¿.. REEMPLAZA EL RP No. 533 DEL 2016 POR CONSTITUIRSE COMO OBLIGACIONES POR PAGAR</t>
  </si>
  <si>
    <t>ADICIÓN NO 1 al Contrato 022-2016 El contrato que se pretende adicionar, tendrá por objeto. ¿Prestar sus servicios profesionales para el apoyo al tema de las liquidaciones y obligaciones por pagar de acuerdo a los procedimientos establecidos en el SIG y a la normativa vigente en materia de contratación estatal en cumplimiento de las metas establecidas en el plan de desarrollo local de Teusaquillo, plan de gestión y plan de contratación de conformidad con las condiciones y obligaciones contenidas en el estudio previo¿.. REEMPLAZA EL RP No. 534 DEL 2016 POR CONSTITUIRSE COMO OBLIGACIONES POR PAGAR</t>
  </si>
  <si>
    <t>El contrato que se pretende celebrar, tendrá por objeto ¿Adquirir a título de compraventa un vehículo campero camioneta 4x4 diesel, cilindraje entre 2450-3049 cc, automático, con adecuaciones según plantilla de cotización,mediante el acuerdo marco de Colombia Compra Eficiente número de proceso CCE-312-1-AMP-2015¿.. REEMPLAZA EL RP No. 537 DEL 2016 POR CONSTITUIRSE COMO OBLIGACIONES POR PAGAR</t>
  </si>
  <si>
    <t>El contrato que se pretende celebrar, tendrá por objeto ¿Adquirir a título de compraventa mediante compra en grandes superficies de Colombia Compra Eficiente elementos y/o equipos relacionados en los catálogos de los grandes almacenes registrados en la tienda virtual¿.. REEMPLAZA EL RP No. 538 DEL 2016 POR CONSTITUIRSE COMO OBLIGACIONES POR PAGAR</t>
  </si>
  <si>
    <t>El contrato que se pretende celebrar, tendrá por objeto ¿Adquirir a título de compraventa mediante compra en grandes superficies de Colombia Compra Eficiente elementos y/o equipos relacionados en los catálogos de los grandes almacenes registrados en la tienda virtual¿.. REEMPLAZA EL RP No. 539 DEL 2016 POR CONSTITUIRSE COMO OBLIGACIONES POR PAGAR</t>
  </si>
  <si>
    <t>El contrato que se pretende celebrar, tendrá por objeto ¿Adquirir a título de compraventa mediante compra en grandes superficies de Colombia Compra Eficiente elementos y/o equipos relacionados en los catálogos de los grandes almacenes registrados en la tienda virtual¿.. REEMPLAZA EL RP No. 540 DEL 2016 POR CONSTITUIRSE COMO OBLIGACIONES POR PAGAR</t>
  </si>
  <si>
    <t>ADICIÓN NO 1: 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acuerdo  a los estudios previos y pliego de condiciones. REEMPLAZA EL RP No. 541 DEL 2016 POR CONSTITUIRSE COMO OBLIGACIONES POR PAGAR</t>
  </si>
  <si>
    <t>ADICIÓN NO 1 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las diferentes áreas de la alcaldía local y el manejo del acerbo documental en el marco del plan de desarrollo local 2013-2016, ¿Bogotá Humana- Teusaquillo territorio de vida¿ y plan operativo anual de inversiones de a alcaldía local de Teusaquillo; de conformidad con las condiciones y obligaciones contenidas en los estudios previos.. REEMPLAZA EL RP No. 542 DEL 2016 POR CONSTITUIRSE COMO OBLIGACIONES POR PAGAR</t>
  </si>
  <si>
    <t>EL CONTRATO QUE SE PRETENDE CELEBRAR, TENDRÀ POR OBJETO "EL CONTRATISTA SE OBLIGA PARA CON LA ALCALDIA LOCAL DE TEUSAQUILLO A PRESTAR SUS SERVICIOS EN EL DESPACHO DEL FDLT REALIZANDO LAS ACTIVIDADES OPERATIVAS RELACIONADAS CON LA PROGRAMACION Y SEGUIMIENTO DE LA AGENDA DEL ALCALDE LOCAL Y TRAMITES ADMINISTRATIVOS DE CARACTER SECRETARIAL EN ESTA AREA, DE ACUERDO A LOS ESTUDIOS PREVIOS, EN EL CUMPLIMIENTO DE LAS METAS DEL PLAN DE DESARROLLO PARA LA LOCALIDAD DE TEUSAQUILLO 2013-2016 Y EL PLAN DE GESTION LOCAL".. REEMPLAZA EL RP No. 274 DEL 2016 POR CONSTITUIRSE COMO OBLIGACIONES POR PAGAR</t>
  </si>
  <si>
    <t>EL CONTRAISTA SE OBLIGA PARA CON LA ALCALDIA LOCAL DE TEUSAQUILLO A PRESTAR SUS SERVICIS PROFESIONALES EN LA OFICINA JURIDICA DEL GRUPO DE GESTION JURIDICA EN LO RELACIONADO CON EL IMPULSO PROCESAL DE LAS ACTUACIONES ADTIVAS DE LOS ESTABLECIMIENTOS DE COMERCIO LEY 232 DE 1995 Y ESPACIO PUBLICO, ANTERIORES AL AÑO 2011, ASI COMO LOS TRAMITES A LOS REQUERIMIENTOS RELACIONADOS CON ESTABLECIMIENTOS DE COMERCIO LEY 232 DE 1995 Y ESPACIO PUBLICO, DANDO CUMPLIMIENTO A LAS METAS ESTABLECIDAS EN EL PLAN DE DESARROLLO 2013-2016, PLAN GESTION Y PLAN MEJORAMIENTO.. REEMPLAZA EL RP No. 275 DEL 2016 POR CONSTITUIRSE COMO OBLIGACIONES POR PAGAR</t>
  </si>
  <si>
    <t>EL CONTRAISTA SE OBLIGA PARA CON LA ALCALDIA LOCAL DE TEUSAQUILLO A PRESTAR SUS SERVICIS PROFESIONALES EN LA OFICINA JURIDICA DEL GRUPO DE GESTION JURIDICA EN LO RELACIONADO CON EL IMPULSO PROCESAL DE LAS ACTUACIONES ADTIVAS DE LOS ESTABLECIMIENTOS DE COMERCIO LEY 232 DE 1995 Y ESPACIO PUBLICO, ANTERIORES AL AÑO 2011, ASI COMO LOS TRAMITES A LOS REQUERIMIENTOS RELACIONADOS CON ESTABLECIMIENTOS DE COMERCIO LEY 232 DE 1995 Y ESPACIO PUBLICO, DANDO CUMPLIMIENTO A LAS METAS ESTABLECIDAS EN EL PLAN DE DESARROLLO 2013-2016, PLAN GESTION Y PLAN MEJORAMIENTO.. REEMPLAZA EL RP No. 276 DEL 2016 POR CONSTITUIRSE COMO OBLIGACIONES POR PAGAR</t>
  </si>
  <si>
    <t>El contrato que se pretende celebrar, tendrá por objeto: ¿El contratista se obliga para con el Fondo de Desarrollo Local de Teusaquillo a prestar sus servicios Profesionales especializados al Despacho, específicamente en actividades de seguimiento y atención a los requerimientos de los entes de control, asuntos disciplinarios, administrativos y jurídicos en general que se requieran desde la coordinación administrativa, financiera y jurídica normativa de conformidad con las condiciones y obligaciones contenidas en los estudios previos.. REEMPLAZA EL RP No. 277 DEL 2016 POR CONSTITUIRSE COMO OBLIGACIONES POR PAGAR</t>
  </si>
  <si>
    <t>El contrato que se pretende celebrar, tendrá por objeto: ¿El contratista se obliga para con la Alcaldía Local de Teusaquillo a prestar sus servicios conduciendo el vehículo de propiedad del Fondo de Desarrollo Local de Teusaquillo y  trasladando al Alcalde Local de Teusaquillo en cumplimento a todas las actividades que por misionalidad  debe cumplir en el marco del Plan de Desarrollo Local 2013-2016, planes de acción y de gestión, de acuerdo a los presentes estudios previos¿.. REEMPLAZA EL RP No. 278 DEL 2016 POR CONSTITUIRSE COMO OBLIGACIONES POR PAGAR</t>
  </si>
  <si>
    <t>EL CONTRATO QUE SE PRETENDE CELEBRAR TENDRÀ POR OBJETO, "EL CONTRATISTA DE OBLIGA PARA CON EL FDLT A PRESTAR SUS SERVICIOS EN EL AREA DEL CDI LOCAL EN TODO LO CONCERNIENTE A LAS ACTIVIDADES OPERATIVAS QUE SE DEBAN REALIZAR DE ACUERDO A LOS PROCEDIMIENTOS DE COMUNICACIONES INTERNAS Y EXTERNAS ESTABLECIDAS EN EL SIG- "1D-GAR-IN002" PARA DAR CUMPLIMIENTO AL PLAN DE DESARROLLO LOCAL 2013-2016 Y DE CONFORMIDAD CON LAS CONDICIONES EN LOS ESTUDIOS PREVISO".. REEMPLAZA EL RP No. 280 DEL 2016 POR CONSTITUIRSE COMO OBLIGACIONES POR PAGAR</t>
  </si>
  <si>
    <t>El contrato que se pretende celebrar, tendrá por objeto: ¿El contratista se obliga para con la Alcaldía Local de Teusaquillo  a prestar sus servicios en el Grupo de Gestión Jurídica apoyando la asistencia de reuniones desarrolladas en la Alcaldía Local con comunidad y entidades, acciones operativas y administrativas relacionadas con  propiedad horizontal  y demás acciones  para los  trámites administrativos que proporcione el buen funcionamiento de la Coordinación Jurídica, de acuerdo a los estudios previos, dando cumplimiento a las metas establecidas en el Plan de Desarrollo 2013- 2016, Plan de Gestión y Plan de Mejoramiento. de conformidad con lo establecido en los estudios previos. REEMPLAZA EL RP No. 281 DEL 2016 POR CONSTITUIRSE COMO OBLIGACIONES POR PAGAR</t>
  </si>
  <si>
    <t>El contrato que se pretende celebrar, tendrá por objeto: ¿El contratista se obliga para con la Alcaldía Local De Teusaquillo a prestar sus servicios en el despacho del Alcalde Local, realizando la recepción, tratamiento, procesamiento y conservación del archivo oficial del despacho y las actividades operativas como la revisión y reprogramación del PAC mensual de acuerdo a los estudios previos, en cumplimiento de las metas del plan de desarrollo 2013-2016 para la Localidad De Teusaquillo y el plan de gestión local, aplicando la normatividad vigente, los procesos y procedimientos establecidos en el SIG¿. REEMPLAZA EL RP No. 282 DEL 2016 POR CONSTITUIRSE COMO OBLIGACIONES POR PAGAR</t>
  </si>
  <si>
    <t>El contrato que se pretende celebrar, tendrá por objeto: ¿El contratista se obliga para con el Fondo de Desarrollo Local de Teusaquillo a prestar sus servicios profesionales realizando todas las actividades técnicas necesarias para llevar a cabo la formulación y el  seguimiento de todos los proyectos (componentes) y contratos relacionados con el tema ambiental,  en el Marco del Plan  Operativo Anual de Inversiones de la Alcaldía Local de Teusaquillo; así mismo, actualizando, implementando y realizando el seguimiento al Plan Integral de Gestión Ambiental ¿PIGA¿ de las sedes donde funcione la Administración local de acuerdo a la normatividad legal vigente de conformidad con las condiciones y obligaciones contenidas en los estudios previos. REEMPLAZA EL RP No. 283 DEL 2016 POR CONSTITUIRSE COMO OBLIGACIONES POR PAGAR</t>
  </si>
  <si>
    <t>EL CONTRATO QUE SE PRETENDE CELEBRAR, TENDRÀ POR OBJETO: EL CONTRATISTA SE OBLIGA PARA CON EL FONDO DE DESARROLLO LOCAL DE TEUSAQUILLO A PRESTAR SUS SERVICIOS PROFESIONALES PARA DESARROLLAR TODAS LAS ACTIVIDADES CONCERNIENTES A LA CONSECUCIÒN DE BIENES Y SERVICIOS PARA LA LOCALIDAD DE TEUSAQUILLO DE ACUERDO A LOS PROCEDIMIENTOS ESTABLECIDOS EN EL SIG Y A LA NORMATIVIDAD VIGENTE EN MATERIA DE CONTRATACION ESTATAL EN EL CUMPLIMIENTO DE LAS METAS ESTABLECIDAS EN EL PLAN DE DESARROLLO LOCAL DE TEUSAQUILLO, PLAN DE GESTION Y PLAN DE CONTRATACION. DE CONFORMIDAD CON LAS CONDICIONES Y OBLIGACIONES CONTENIDAS EN EL ESTUDIO PREVIO.. REEMPLAZA EL RP No. 284 DEL 2016 POR CONSTITUIRSE COMO OBLIGACIONES POR PAGAR</t>
  </si>
  <si>
    <t>EL CONTRATO QUE SE PRETENDE CELEBRAR, TENDRA POR OBJETO, EL CONTRATISTA SE OBLIGA PARA CON LA ALCALDIA LOCAL DE TEUSAQUILLO A PRESTAR SUS SERVICIOS EN LA COORDINACION ADMINISTRATIVA Y FINANCIERA Y APOYO A LOS DIFERENTES PROCESOS QUE SE REQUIERAN DESDE EL AREA DE PLANEACION RELACIONADOS CON SECTORES POBLACIONALES Y ACOMPAÑAMIENTO A LOS PROCESOS DE LOS MISMOS EN LA LOCALIDAD ENMARCADOS EN AL PLAN DE DESARROLLO LOCAL 2013-2016 BOGOTA HUMANA-TEUSAQUILLO TERRITORIO DE VIDA Y POAI PARA LA VIGENCIA 2016.. REEMPLAZA EL RP No. 285 DEL 2016 POR CONSTITUIRSE COMO OBLIGACIONES POR PAGAR</t>
  </si>
  <si>
    <t>El contrato que se pretende celebrar, tendrá por objeto: ¿El contratista se obliga para con  la Fondo de Desarrollo  Local de Teusaquillo a prestar sus servicios profesionales en el área de planeación, para realizar la formulación, viabilidad y supervisión a los proyectos de inversión que le sean asignados y a los contratos derivados de dichas formulaciones, al igual que realizar las supervisiones que le sean delegados, en cumplimiento al Plan de Desarrollo Local 2013-2016,   de acuerdo a las condiciones establecidas en los presentes estudios previos¿ de conformidad con las condiciones y obligaciones contenidas en el estudio previo. REEMPLAZA EL RP No. 286 DEL 2016 POR CONSTITUIRSE COMO OBLIGACIONES POR PAGAR</t>
  </si>
  <si>
    <t>¿El contratista se obliga para con el Fondo de Desarrollo Local de Teusaquillo a prestar sus servicios profesionales a la Alcaldía Local de Teusaquillo en  la oficina de obras del Grupo de Gestión Jurídica, para que realice las actividades concernientes a dar impulso procesal de las Actuaciones Administrativas al Régimen de Obras y Urbanismo anteriores al año 2014, con el objetivo de evacuar como mínimo el 35% de dichas actuaciones, así como los trámites a los requerimientos relacionados con obras y urbanismo  dando cumplimiento a las metas establecidas del Plan de Desarrollo Local 2013-2016, planes de gestión y mejoramiento de acuerdo a los presentes estudios previos¿. REEMPLAZA EL RP No. 288 DEL 2016 POR CONSTITUIRSE COMO OBLIGACIONES POR PAGAR</t>
  </si>
  <si>
    <t>el contratista se obliga para con el fondo de desarrollo  local de teusaquillo a prestar sus servicios profesionales para el apoyo al tema de las liquidaciones  y obligaciones por pagar  de acuerdo a los procedimientos establecidos en el SIG y a la normatividad vigente en  materia de contratación estatal en cumplimiento de las metas establecidas en el plan de desarrollo local de teusaquillo, plan de gestión y plan de contratación¿ de conformidad con las condiciones y obligaciones contenidas en el estudio previo.. REEMPLAZA EL RP No. 289 DEL 2016 POR CONSTITUIRSE COMO OBLIGACIONES POR PAGAR</t>
  </si>
  <si>
    <t>El contrato que se pretende celebrar tendrá por objeto: ¿El contratista se obliga para con la Alcaldía Local de Teusaquillo a prestar sus servicios profesionales en el Grupo de gestión Jurídica, realizando las labores de trámite y gestión para el desarrollo de los diferentes eventos masivos y de aglomeraciones que se realicen en la localidad, asistiendo a los puestos de mando unificado P.M.U, de los diferentes eventos como apoyo a la atención y mitigación de situaciones de conflictividad social, en cumplimiento a las metas establecida del plan de Desarrollo Local 2013-2016, planes de gestión y mejoramiento de acuerdo a lo establecido en los estudios previos.. REEMPLAZA EL RP No. 290 DEL 2016 POR CONSTITUIRSE COMO OBLIGACIONES POR PAGAR</t>
  </si>
  <si>
    <t>El contrato que se pretende celebrar, tendrá por objeto: ¿El contratista se obliga para con el Fondo De Desarrollo Local de Teusaquillo a prestar sus servicios profesionales especializados en el área de planeación, para realizar todas las actividades concernientes al tema de Banco de programas y proyectos, SEG PLAN y demás aplicativos que se requieran , así como formulación, supervisión y seguimiento de proyectos de inversión local que se requieran  en cumplimiento al Plan de Desarrollo Local 2013-2016, planes de gestión y de acuerdo a las condiciones establecidas en los presentes estudios previos. y apoyar al  despacho en temas relacionados con la formulación del plan del Desarrollo 2017-2020 de conformidad con las condiciones y obligaciones contenidas en los estudios previos. REEMPLAZA EL RP No. 291 DEL 2016 POR CONSTITUIRSE COMO OBLIGACIONES POR PAGAR</t>
  </si>
  <si>
    <t>El contrato que se pretende celebrar, tendrá por objeto ¿El contratista se obliga para con el Fondo de Desarrollo  Local de Teusaquillo a prestar sus servicios profesionales para realizar todas las actividades operativas y técnicas relacionadas con  las intervenciones realizadas con recursos del fondo de desarrollo local en los parques, andenes e infraestructura en general, seguimiento a las garantías de estabilidad de estas obras y respuestas a los requerimientos de las diferentes entidades y comunidad, en el área de Infraestructura del FDLT de acuerdo a las condiciones establecidas en los estudios previos. . REEMPLAZA EL RP No. 292 DEL 2016 POR CONSTITUIRSE COMO OBLIGACIONES POR PAGAR</t>
  </si>
  <si>
    <t>El contrato que se pretende celebrar tendrá por objeto: ¿El contratista se obliga para con el Fondo de Desarrollo Local de Teusaquillo a prestar sus servicios de apoyo  en el área de contratación, apoyar  las actividades de  digitalización  de toda la documentación relacionada con el área  y todas las actividades operativas que se requieran en el FDLT.¿ de conformidad con las condiciones y obligaciones contenidas en los estudios previos. REEMPLAZA EL RP No. 295 DEL 2016 POR CONSTITUIRSE COMO OBLIGACIONES POR PAGAR</t>
  </si>
  <si>
    <t>El contrato que se pretende celebrar, tendrá por objeto ¿El contratista  se obliga para con la Fondo de Desarrollo Local de Teusaquillo a prestar sus servicios profesionales especializados  para  la estructuración del proceso de licitación de la Nueva Sede de la Alcaldía Local de Teusaquillo así como la estructuración del proceso de concurso de méritos para la  interventora  del contrato de obra de conformidad con las condiciones y obligaciones contenidas en los  estudios previos.. REEMPLAZA EL RP No. 297 DEL 2016 POR CONSTITUIRSE COMO OBLIGACIONES POR PAGAR</t>
  </si>
  <si>
    <t>El contrato que se pretende celebrar, tendrá por objeto ¿El contratista  se obliga para con el Fondo de Desarrollo Local de Teusaquillo a prestar sus servicios profesionales para realizar todas las actividades necesarias para llevar a cabo la formulación y el seguimiento de todos los proyectos (componentes) y contratos de infraestructura que le sean asignados en el marco del plan de desarrollo local 2013-2016; "Bogotá humana" Teusaquillo territorio de vida Plan Operativo Anual De Inversiones de la Alcaldía Local De Teusaquillo y convenio marco No. 1292-2012 de conformidad con las condiciones y obligaciones contenidas en los estudios previos.. REEMPLAZA EL RP No. 298 DEL 2016 POR CONSTITUIRSE COMO OBLIGACIONES POR PAGAR</t>
  </si>
  <si>
    <t>El contrato que se pretende celebrar, tendrá por objeto ¿El contratista se obliga para con el fondo de desarrollo local de Teusaquillo a prestar sus servicios de apoyo  en la Coordinación Administrativa y Financiera, en cumplimiento de las metas del Plan de Gestión para la Localidad de Teusaquillo, Plan de Mejoramiento y El Plan de Desarrollo  Local 2013-2016. REEMPLAZA EL RP No. 299 DEL 2016 POR CONSTITUIRSE COMO OBLIGACIONES POR PAGAR</t>
  </si>
  <si>
    <t>El contrato que se pretende celebrar, tendrá por objeto: ¿El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las diferentes áreas de la Alcaldía Local y el manejo del acervo documental en el Marco del Plan de Desarrollo Local 2013-2016, ¿Bogotá Humana - Teusaquillo Territorio de Vida¿ y ¿Plan Operativo Anual de Inversiones de la Alcaldía Local de Teusaquillo; de conformidad con las condiciones y obligaciones contenidas en los estudios previos.. REEMPLAZA EL RP No. 300 DEL 2016 POR CONSTITUIRSE COMO OBLIGACIONES POR PAGAR</t>
  </si>
  <si>
    <t>El contrato que se pretende celebrar, tendrá por objeto: ¿El contratista se obliga para con el Fondo de Desarrollo  Local de Teusaquillo ha realizar labores operativas para la consolidación, el traslado, entrega y custodia de documentos, trámites administrativos pertinentes para el fortalecimiento de la Junta Administradora Local, garantizándole su normal funcionamiento; aplicando, normas técnicas y procedimientos establecidos, de acuerdo a los presentes estudios previos¿ de conformidad con las condiciones y obligaciones contenidas en el estudio previo.. REEMPLAZA EL RP No. 303 DEL 2016 POR CONSTITUIRSE COMO OBLIGACIONES POR PAGAR</t>
  </si>
  <si>
    <t>El contratista se obliga para con la Alcaldía  Local de Teusaquillo a prestar sus servicios en el área de Gestión Documental realizando la gestión de las actividades que requiera el archivo de la administración local, en lo relativo a las funciones de recepción, clasificación, ordenación, foliación, depuración, trámite y consulta  entre otras, de las series y subseries producidas por las diferentes dependencias y  que se encuentren a cargo del área de Archivo. en cumplimiento al  Instructivo para la Organización y Administración de Archivos de Gestión 1D-GAR-I11 procedimientos y programa de gestión documental de la Secretaria Distrital de Gobierno establecidos en el SIG de conformidad con las condiciones y obligaciones contenidas en el estudio previo.. REEMPLAZA EL RP No. 304 DEL 2016 POR CONSTITUIRSE COMO OBLIGACIONES POR PAGAR</t>
  </si>
  <si>
    <t>El contrato que se pretende celebrar, tendrá por objeto: ¿El contratista se obliga para con la Alcaldía Local de Teusaquillo  a prestar sus servicios en el Grupo de Gestión Jurídica apoyando la asistencia de reuniones desarrolladas en la Alcaldía Local con comunidad y entidades, acciones operativas y administrativas relacionadas con  propiedad horizontal  y demás acciones  para los  trámites administrativos que proporcione el buen funcionamiento de la Coordinación Jurídica, de acuerdo a los estudios previos, dando cumplimiento a las metas establecidas en el Plan de Desarrollo 2013- 2016, Plan de Gestión y Plan de Mejoramiento. de conformidad con lo establecido en los estudios previos.. REEMPLAZA EL RP No. 321 DEL 2016 POR CONSTITUIRSE COMO OBLIGACIONES POR PAGAR</t>
  </si>
  <si>
    <t>El contrato que se pretende celebrar, tendrá por objeto: ¿El contratista se obliga para con la Alcaldía Local de Teusaquillo a prestar sus servicios en el Grupo de Gestión Jurídica  apoyando los procesos de cobro  persuasivo, inspección a los establecimientos de comercio,  y asesoría de obras así como los que se requieran  para dar cumplimiento a las metas propuestas en el Plan de Desarrollo Local 2013-2016,  planes de gestión, planes de acción y planes de mejoramiento, de conformidad con las obligaciones  y condiciones establecidas en los estudios previos.. REEMPLAZA EL RP No. 323 DEL 2016 POR CONSTITUIRSE COMO OBLIGACIONES POR PAGAR</t>
  </si>
  <si>
    <t>¿El contratista se obliga para con el Fondo de Desarrollo Local de Teusaquillo a prestar sus servicios Profesionales  en la Alcaldía Local de Teusaquillo en lo relacionado con el funcionamiento y operatividad del Consejo Local de Gestión del Riesgo (CLGR), además de todas las actividades relacionadas en gestión del riesgo y atención en primera instancia de las situaciones de emergencia de la localidad, realizar las actividades necesarias con el fin de llevar a cabo la formulación del proyecto 1012 ¿Teusaquillo Territorio de Vida, con gestión del riesgo¿ que conlleve al cumplimiento de las metas del PDLT 2013-2016, plan de inversión, Plan de Gestión y planes de mejoramiento de acuerdo a los presentes estudios previos.. REEMPLAZA EL RP No. 325 DEL 2016 POR CONSTITUIRSE COMO OBLIGACIONES POR PAGAR</t>
  </si>
  <si>
    <t>El contratista se obliga para con el Fondo de Desarrollo Local de Teusaquillo a prestar sus servicios profesionales realizando la consolidación de información en los diferentes programas, bases de datos y elaboración de correspondencia, alternos a la contratación estatal, que se adelante con los recursos del Fondo de Desarrollo Local de Teusaquillo en el Marco del Plan de Desarrollo Local 2013-2016, ¿Bogotá Humana - Teusaquillo Territorio de Vida¨  y ¿Plan Operativo Anual de INVERSIONES, y demás funciones de acuerdo a las condiciones establecidas en los presentes estudios previos.. REEMPLAZA EL RP No. 326 DEL 2016 POR CONSTITUIRSE COMO OBLIGACIONES POR PAGAR</t>
  </si>
  <si>
    <t>El contrato que se pretende celebrar, tendrá por objeto: ¿El contratista se obliga para con la Alcaldía Local de Teusaquillo a prestar sus servicios en el área del CDI realizando actividades operativas como el traslado, entrega y custodia de documentos, de la documentación interna y externa que produzcan las oficinas de la Alcaldía Local, hacia las diferentes  sedes de  la  Administración Local, Entidades Distritales y/o privadas y comunidad en general, en cumplimiento de las Metas del Plan de Desarrollo Local 2016-2020 y Plan de Gestión 2016.. REEMPLAZA EL RP No. 327 DEL 2016 POR CONSTITUIRSE COMO OBLIGACIONES POR PAGAR</t>
  </si>
  <si>
    <t>El contrato que se pretende celebrar, tendrá por objeto: ¿El contratista se obliga para con el Fondo de Desarrollo Local de Teusaquillo a prestar sus servicios realizando lo concerniente a las tareas operativas en el área de comunicaciones y Prensa, en cumplimiento de las metas del Plan de Gestión para la Localidad de Teusaquillo, Plan de Comunicaciones y Plan de Desarrollo Local  2016 -2020, de acuerdo a los presentes estudios previos¿.. REEMPLAZA EL RP No. 328 DEL 2016 POR CONSTITUIRSE COMO OBLIGACIONES POR PAGAR</t>
  </si>
  <si>
    <t>El contratista se obliga con el Fondo de Desarrollo Local de Teusaquillo,  a la prestación de servicios profesionales como abogado al grupo de gestión administrativa y financiera para adelantar los procesos de contratación en sus diferentes etapas. REEMPLAZA EL RP No. 329 DEL 2016 POR CONSTITUIRSE COMO OBLIGACIONES POR PAGAR</t>
  </si>
  <si>
    <t>El contrato que se pretende celebrar, tendrá por objeto ¿El contratista  se obliga para con el Fondo de Desarrollo Local de Teusaquillo a apoyar   todas las actividades  de tipo operativo y administrativo relacionadas con  todos los proyectos (componentes) y contratos de infraestructura el marco del plan de desarrollo local 2016-2020, de acuerdo a los estudios previos.. REEMPLAZA EL RP No. 330 DEL 2016 POR CONSTITUIRSE COMO OBLIGACIONES POR PAGAR</t>
  </si>
  <si>
    <t>El contratista se obliga para con la Fondo de Desarrollo   Local de Teusaquillo a prestar sus servicios de apoyo técnico  en el área de Administración de Red  del Fondo de Desarrollo Local  de Teusaquillo.. REEMPLAZA EL RP No. 332 DEL 2016 POR CONSTITUIRSE COMO OBLIGACIONES POR PAGAR</t>
  </si>
  <si>
    <t>El contrato que se pretende celebrar, tendrá por objeto ¿Prestar Servicios profesionales  al Grupo de Gestión Jurídica y Normativa relacionados con Establecimiento de Comercio ley 232 de 1995 y Espacio Público, a través de visitas y gestión de conceptos técnicos con el objetivo de evacuar como mínimo el 35% de dichas  visitas  de acuerdo a lo establecido en los estudios previos¿.. REEMPLAZA EL RP No. 341 DEL 2016 POR CONSTITUIRSE COMO OBLIGACIONES POR PAGAR</t>
  </si>
  <si>
    <t>El contratista se obliga para con el Fondo de Desarrollo Local  de Teusaquillo a prestar los servicios de apoyo técnico para actualizar e implementar  y realizar el seguimiento al Plan ¿PIGA¿ de las sedes donde funcione la Administración local de acuerdo a la normatividad legal vigente de igual forma realizara la asistencia a las diferentes mesas y espacios de participación a nivel sectorial e intersectorial que se requieran al igual, sirviendo como apoyo a la gestión ambiental  en la localidad de acuerdo a los presentes estudios previos.. REEMPLAZA EL RP No. 342 DEL 2016 POR CONSTITUIRSE COMO OBLIGACIONES POR PAGAR</t>
  </si>
  <si>
    <t>El contratista se obliga para con la Alcaldía Local de Teusaquillo a prestar sus servicios profesionales a la Alcaldía Local de Teusaquillo Grupo de Gestión Jurídica y Normativa e  Inspecciones, en temas relacionados con asesoría a la comunidad  en los temas de derecho policivo, espacio público, resolución de conflictos, propiedad horizontal,  familia y todos los demás que se requieran.. REEMPLAZA EL RP No. 343 DEL 2016 POR CONSTITUIRSE COMO OBLIGACIONES POR PAGAR</t>
  </si>
  <si>
    <t>Se requiere  prestar atención integral  a Ciento Noventa y Cinco ( 195)  personas  en  situación de inseguridad alimentaria  y nutricional  en el Comedor de Quinta Paredes, permitiendo a la personas y a las familias  en sus diversidades múltiples y en territorios multidimensionales  de la localidad, gozar de seguridad alimentaria y nutricional, sin barreras al  acceso oportuno, en la cantidad, calidad e inocuidad de los alimentos, de igual manera  garantizar a los participantes  el acceso  a los servicios  sociales básicos  y a la articulación  a procesos integrales  desarrollando las acciones  pertenecientes para promover  la inclusión social  de la personas y familias participantes  en el comedor comunitario,  con el fin de garantizar  el derecho a la alimentación en el marco de la institucionalización  de la política pública  de seguridad alimentaria   Nutricional.. REEMPLAZA EL RP No. 680 DEL 2012 POR CONSTITUIRSE COMO OBLIGACION POR PAGAR. REEMPLAZA EL RP No. 101 DEL 2013 POR CONSTITUIRSE COMO OBLIGACION POR PAGAR. REEMPLAZA EL RP No. 49 DEL 2014 POR CONSTITUIRSE COMO OBLIGACION POR PAGAR. REEMPLAZA EL RP No. 6 DEL 2015 POR CONSTITUIRSE COMO OBLIGACIONES POR PAGAR. REEMPLAZA EL RP No. 6 DEL 2016 POR CONSTITUIRSE COMO OBLIGACIONES POR PAGAR</t>
  </si>
  <si>
    <t>AUNAR ESFUERZOS TECNICOS ADMINISTRATIVOS Y FINANCIEROS ENTRE EL FSLT Y EL FONDO DE VIGILANCIA Y SEGURIDAD PARA IMPLEMENTAR UN SISTEMA DE VIDEO VIGILANCIA MOVIL, INHALAMBRICA PARA EL CUBRIMIENTO DE DISTINTAS ZONAS DEL DISTRITO CAPITAL EN EL MARCO DE LAS LABORES DE VIGILANCIA Y PARA LA SEGURIDAD DE LOS EVENTOS ESPECIALES.. REEMPLAZA EL RP NO. 666 DEL 2009 POR CONSTITUIRSE COMO RESERVA. REEMPLAZA EL RP NO. 150 DEL 2010 POR CONSTITUIRSE COMO RESERVA. REEMPLAZA CDP NO. 68 DEL 2011 POR CONSTITUIRSE COMO OBLIGACION POR PAGAR. ESTE CRP REEMPLAZA AL CRP 68 DE 2011 POR CONSTITUIRSE COMO RESERVA PRESUPUESTAL.. REEMPLAZA CDP NO. 25 Y RP 186 DEL 2012 POR CONSTITUIRSE COMO OBLIGACION POR PAGAR. REEMPLAZA CDP NO. 59 DEL 2013 POR CONSTITUIRSE COMO OBLIGACION POR PAGAR. REEMPLAZA CDP NO. 139 DEL 2014 POR CONSTITUIRSE COMO OBLIGACION POR PAGAR. ESTE CRP REEMPLAZA AL CRP 255/2014 POR CONSTITUIRSE COMO RESERVA PPTAL.. REEMPLAZA CDP NO. 65 Y RP 201 DEL 2015 POR CONSTITUIRSE COMO OBLIGACIONES POR PAGAR. REEMPLAZA CDP NO. 48 DEL 2016 POR CONSTITUIRSE COMO OBLIGACIONES POR PAGAR. ESTE CRP REEMPLAZA AL CRP 187 DE 2016 POR CONSTITUIRSE COMO RESERVA PRESUPUESTAL.</t>
  </si>
  <si>
    <t>ADICION AL CONTRATO NUMERO 3199 DE 2010, SUSCRITO ENTRE LA SECRETARIA DE INTEGRACION SOCIAL Y EUSKOLOMBIA PARA LA OPERACION DEL COMEDOR COMUNITARIO DE QUINTA PAREDES..REEMPLAZA CDP NO. 376 DEL 2011 POR CONSTITUIRSE COMO OBLIGACION POR PAGAR... REEMPLAZA CDP NO. 97 Y RP 53 DE 2012 POR CONSTITUIRSE COMO OBLIGACION POR PAGAR. REEMPLAZA EL RP No. 192 DEL 2013 POR CONSTITUIRSE COMO OBLIGACION POR PAGAR. REEMPLAZA EL RP No. 65 DEL 2014 POR CONSTITUIRSE COMO OBLIGACION POR PAGAR. REEMPLAZA EL RP No. 12 DEL 2015 POR CONSTITUIRSE COMO OBLIGACIONES POR PAGAR. REEMPLAZA EL RP No. 11 DEL 2016 POR CONSTITUIRSE COMO OBLIGACIONES POR PAGAR</t>
  </si>
  <si>
    <t>CONTRATAR LA OPERACION DEL COMEDOR COMUNITARIO DE TEUSAQUILLO. REEMPLAZA CDP NO. 541 DEL 2011 POR CONSTITUIRSE COMO OBLIGACION POR PAGAR. REEMPLAZA CDP NO. 189 Y RP 116 DE 2012 POR CONSTITUIRSE COMO OBLIGACION POR PAGAR. REEMPLAZA EL RP No. 195 DEL 2013 POR CONSTITUIRSE COMO OBLIGACION POR PAGAR. REEMPLAZA EL RP No. 67 DEL 2014 POR CONSTITUIRSE COMO OBLIGACION POR PAGAR. REEMPLAZA EL RP No. 14 DEL 2015 POR CONSTITUIRSE COMO OBLIGACIONES POR PAGAR. REEMPLAZA EL RP No. 12 DEL 2016 POR CONSTITUIRSE COMO OBLIGACIONES POR PAGAR</t>
  </si>
  <si>
    <t>CONTRATAR LA OPERACION DEL COMEDOR COMUNITARIO DE QUINTA PAREDES. EJECUTAR ACCIONES PARA LA ACCION INTEGRAL A PERSONAS EN SITUACIONES DE INSEGURIDAD ALIMENTARIA YNUTRICIONAL EN EL COMEDOR QUINTAPAREDES.... REEMPLAZA CDP NO. 544 DEL 2011 POR CONSTITUIRSE COMO OBLIGACION POR PAGAR... REEMPLAZA CDP NO. 207 Y RP 133 DEL 2012 POR CONSTITUIRSE COMO OBLIGACION POR PAGAR. REEMPLAZA EL RP No. 196 DEL 2013 POR CONSTITUIRSE COMO OBLIGACION POR PAGAR. REEMPLAZA EL RP No. 68 DEL 2014 POR CONSTITUIRSE COMO OBLIGACION POR PAGAR. REEMPLAZA EL RP No. 15 DEL 2015 POR CONSTITUIRSE COMO OBLIGACIONES POR PAGAR. REEMPLAZA EL RP No. 13 DEL 2016 POR CONSTITUIRSE COMO OBLIGACIONES POR PAGAR</t>
  </si>
  <si>
    <t>RECONOCIMIENTO PARA LIQUIDACION DEL CONTRATO IDU-UEL 089 DE 2005, SUSCRITO CON S&amp;A SERVICIOS Y ASESORIAS TEMPORALES LTDA.. REEMPLAZA CDP NO. 553 DEL 2011 POR CONSTITUIRSECOMO OBLIGACION POR PAGAR...  REEMPLAZA CDP NO. 180 Y RP 108 DE 2012 POR CONSTITUIRSE COMO OBLIGACION POR PAGAR. REEMPLAZA EL RP No. 210 DEL 2013 POR CONSTITUIRSE COMO OBLIGACION POR PAGAR. REEMPLAZA EL RP No. 70 DEL 2014 POR CONSTITUIRSE COMO OBLIGACION POR PAGAR. REEMPLAZA EL RP No. 16 DEL 2015 POR CONSTITUIRSE COMO OBLIGACIONES POR PAGAR. REEMPLAZA EL RP No. 14 DEL 2016 POR CONSTITUIRSE COMO OBLIGACIONES POR PAGAR</t>
  </si>
  <si>
    <t>EL CONTRATISTA SE OBLIGA PARA CON EL FDLT A REALIZAR LA INTERVENTORÍA TÉCNICA, ADMINISTRATIVA Y FINANCIERA DEL CONVENIO DE ASOCIACION CAS-007-2013, CUYO OBJETO ES " INCENTIVAR PROCESOS DE SENSIBILIZACIÓN Y  EDUCACIÓN  AMBIENTAL  PARA EL MANEJO Y/O APROVECHAMIENTO INTEGRAL DE RESIDUOS. TEUSAQUILLO RECICLA". REEMPLAZA EL RP No. 692 DEL 2013 POR CONSTITUIRSE COMO OBLIGACION POR PAGAR. REEMPLAZA EL RP No. 159 DEL 2014 POR CONSTITUIRSE COMO OBLIGACION POR PAGAR. REEMPLAZA EL RP No. 24 DEL 2015 POR CONSTITUIRSE COMO OBLIGACIONES POR PAGAR. REEMPLAZA EL RP No. 16 DEL 2016 POR CONSTITUIRSE COMO OBLIGACIONES POR PAGAR</t>
  </si>
  <si>
    <t>REALIZAR LA DEMOLICIÓN DE OBSTÁCULOS PARA LA RECUPERACIÓN DEL ESPACIO PÚBLICO Y LAS DEMÁS DEMOLICIONES EN CUMPLIMIENTO DE FALLOS ADMINISTRATIVOS EN FIRME Y EJECUTORIADOS PROFERIDOS POR LA ALCALDÍA LOCAL DE TEUSAQUILLO, DE ACUERDO A LOS PRESENTES ESTUDIOS PREVIOS Y ANEXOS TÉCNICOS¿.. REEMPLAZA EL RP No. 620 DEL 2014 POR CONSTITUIRSE COMO OBLIGACION POR PAGAR. REEMPLAZA EL RP No. 100 DEL 2015 POR CONSTITUIRSE COMO OBLIGACIONES POR PAGAR. REEMPLAZA EL RP No. 25 DEL 2016 POR CONSTITUIRSE COMO OBLIGACIONES POR PAGAR</t>
  </si>
  <si>
    <t>Realizar la demolición de obstáculos para la recuperación del espacio público y las demás demoliciones en cumplimiento de fallos administrativos en firme y ejecutoriados proferidos por la Alcaldía Local de Teusaquillo, de acuerdo a los presentes estudios previos y anexos técnicos¿.. REEMPLAZA EL RP No. 728 DEL 2014 POR CONSTITUIRSE COMO OBLIGACION POR PAGAR. REEMPLAZA EL RP No. 154 DEL 2015 POR CONSTITUIRSE COMO OBLIGACIONES POR PAGAR. REEMPLAZA EL RP No. 33 DEL 2016 POR CONSTITUIRSE COMO OBLIGACIONES POR PAGAR</t>
  </si>
  <si>
    <t>ADICIONAR EL VALOR DEL CONVENIO INICIAL, DOTACION EQUIPOS INFORMATICOS  PARA LAS AULAS DE IDIOMAS DE COLEGIOS  DISTRITALES DE LA LOCALIDAD.. REEMPLAZA CDP NO. 545 DEL 2010 POR CONSTITUIRSE COMO RESERVA. ESTE CRP REEMPLAZA AL CRP 681 DE 2010 POR CONSTITUIRSE COMO RESERVA PRESUPUESTAL.. REEMPLAZA CDP NO. 269 DEL 2011 POR CONSTITUIRSE COMO OBLIGACION POR PAGAR. ESTE CRP REEMPLAZA AL CRP 217 DE 2011 POR  CONSTITUIRSE COMO RESERVA PRESUPUESTAL.. REEMPLAZA CDP NO. 53 Y RP 194 DEL 2012 POR CONSTITUIRSE COMO OBLIGACION POR PAGAR. REEMPLAZA CDP NO. 66 Y RP 228 DEL 2013 POR CONSTITUIRSE COMO OBLIGACION POR PAGAR. REEMPLAZA CDP NO. 125 DEL 2014 POR CONSTITUIRSE COMO OBLIGACION POR PAGAR. ESTE CRP REEMPLAZA AL CRP 241/2014 POR CONSTITUIRSE COMO RESERVA PPTAL.. REEMPLAZA EL RP No. 196 DEL 2015 POR CONSTITUIRSE COMO OBLIGACIONES POR PAGAR. REEMPLAZA EL RP No. 35 DEL 2016 POR CONSTITUIRSE COMO OBLIGACIONES POR PAGAR</t>
  </si>
  <si>
    <t>¿suministrar ayudas técnicas no cubiertas por el Plan Obligatorio en Salud POS a personas en condiciones de discapacidad de la población de la localidad de Teusaquillo¿. REEMPLAZA EL RP No. 399 DEL 2015 POR CONSTITUIRSE COMO OBLIGACIONES POR PAGAR. REEMPLAZA EL RP No. 82 DEL 2016 POR CONSTITUIRSE COMO OBLIGACIONES POR PAGAR</t>
  </si>
  <si>
    <t>Contratar el suministro de refrigerios, menús, bebidas y/o alimentos, para apoyar el cumplimiento de las acciones de las instancias de participación y organizaciones sociales de coordinación y participación y los espacios de participación e interacción entre la administración y la comunidad, de acuerdo a los estudios previos, pliego de condiciones definitivo y anexo técnico. REEMPLAZA EL RP No. 534 DEL 2015 POR CONSTITUIRSE COMO OBLIGACIONES POR PAGAR. REEMPLAZA EL RP No. 108 DEL 2016 POR CONSTITUIRSE COMO OBLIGACIONES POR PAGAR</t>
  </si>
  <si>
    <t>El contrato que se pretende celebrar, tendrá por objeto ¿La prestación de los servicios para vincular personas en estrategias de prevención de la violencia y delincuencia en grupos poblacionales de LGBTI y etnias de la localidad de Teusaquillo de acuerdo a los estudios previos, pliego de condiciones y anexos técnicos.¿.. REEMPLAZA EL RP No. 538 DEL 2015 POR CONSTITUIRSE COMO OBLIGACIONES POR PAGAR. REEMPLAZA EL RP No. 110 DEL 2016 POR CONSTITUIRSE COMO OBLIGACIONES POR PAGAR</t>
  </si>
  <si>
    <t>El Fondo de Desarrollo Local de Teusaquillo requiere contratar el desarrollo de estrategias pedagógicas, culturales, sociales, comunicativas y demás, que permitan vincular a la comunidad de la Localidad de Teusaquillo, en ejercicios participativos para la prevención de violencias y conflictividades, el trabajo articulado para el incremento de condiciones que mejoren la seguridad y la convivencia y la promoción de acciones que apoyen el  desestímulo del consumo de tabaco, alcohol y sustancias psicoactivas, de acuerdo con los estudios previos y pliego de condiciones. REEMPLAZA EL RP No. 636 DEL 2015 POR CONSTITUIRSE COMO OBLIGACIONES POR PAGAR. REEMPLAZA EL RP No. 163 DEL 2016 POR CONSTITUIRSE COMO OBLIGACIONES POR PAGAR</t>
  </si>
  <si>
    <t>EL CONTRATO QUE SE PRETENDE CELEBRAR, TENDRA POR OBJETO "EJERCER LA INTERVENTORIA TECNICA, ADMINISTRATIVA Y FINANCIERA DEL CONVENIO INTERADMINISTRATIVO CI-053-2015 Y DEL PROCESO DE SELECCION ABREVIADA FDLT-SAMC-033-2015. DE ACUERDO A LOS ESTUDIOS PREVIOS, PLIEGO DE CONDICIONES DEFINITIVOS Y ANEXOS".. REEMPLAZA EL RP No. 637 DEL 2015 POR CONSTITUIRSE COMO OBLIGACIONES POR PAGAR. REEMPLAZA EL RP No. 164 DEL 2016 POR CONSTITUIRSE COMO OBLIGACIONES POR PAGAR</t>
  </si>
  <si>
    <t>Desarrollar procesos y acciones de sensibilización y educación ambiental en la localidad de Teusaquillo, de acuerdo a los estudios previos, el anexo técnico y el pliego de condiciones. REEMPLAZA EL RP No. 638 DEL 2015 POR CONSTITUIRSE COMO OBLIGACIONES POR PAGAR. REEMPLAZA EL RP No. 165 DEL 2016 POR CONSTITUIRSE COMO OBLIGACIONES POR PAGAR</t>
  </si>
  <si>
    <t>Realizar interventoría técnica, administrativa y financiera al contrato cuyo objeto es ¿Desarrollar estrategias pedagógicas, culturales, sociales, comunicativas y demás, que permitan vincular a la comunidad de la Localidad de Teusaquillo, en ejercicios participativos para la prevención de violencias y conflictividades, el trabajo articulado para el incremento de condiciones que mejoren la seguridad y la convivencia y la promoción de acciones que apoyen el  desestímulo del consumo de tabaco, alcohol y sustancias psicoactivas, de acuerdo con los estudios previos y pliego de condiciones. REEMPLAZA EL RP No. 639 DEL 2015 POR CONSTITUIRSE COMO OBLIGACIONES POR PAGAR. REEMPLAZA EL RP No. 166 DEL 2016 POR CONSTITUIRSE COMO OBLIGACIONES POR PAGAR</t>
  </si>
  <si>
    <t>CONTRATAR EL SUMINISTRO DE MOBILIARIO URBANO PARA LA RECUPERACION DE TERRITORIOS CULTURALMENTE SIGNIFICATIVOS EN LO TANGIBLE E INTANGIBLE, EN LA LOCALIDAD DE TEUSAQUILLO. REEMPLAZA EL RP No. 641 DEL 2015 POR CONSTITUIRSE COMO OBLIGACIONES POR PAGAR. REEMPLAZA EL RP No. 168 DEL 2016 POR CONSTITUIRSE COMO OBLIGACIONES POR PAGAR</t>
  </si>
  <si>
    <t>Realizar la interventoría técnica, administrativa, ambiental y financiera al contrato resultado del proceso de Licitación Pública No. FDLT-LIC-035-2015, cuyo objeto es ¿Desarrollar procesos y acciones de sensibilización y educación ambiental en la localidad de Teusaquillo, de acuerdo a los estudios previos, el anexo técnico y el pliego de condiciones¿. REEMPLAZA EL RP No. 642 DEL 2015 POR CONSTITUIRSE COMO OBLIGACIONES POR PAGAR. REEMPLAZA EL RP No. 169 DEL 2016 POR CONSTITUIRSE COMO OBLIGACIONES POR PAGAR</t>
  </si>
  <si>
    <t>CONTRATAR LA PRESTACIÓN DE SERVICIOS PARA FORTALECER DE FORMA TÉCNICA, LOGÍSTICA Y OPERATIVA A INSTANCIAS DE PARTICIPACIÓN Y ORGANIZACIONES SOCIALES Y/O COMUNITARIAS DE LA LOCALIDAD DE TEUSAQUILLO PARA EL AÑO 2015 Y LA REALIZACION DE LA CELEBRACIÓN DEL DÍA DEL COMUNAL DE ACUERDO A LOS ESTUDIOS PREVIOS, PLIEGO DE CONDICIONES DEFINITIVO Y ANEXO TÉCNICO. REEMPLAZA EL RP No. 643 DEL 2015 POR CONSTITUIRSE COMO OBLIGACIONES POR PAGAR. REEMPLAZA EL RP No. 170 DEL 2016 POR CONSTITUIRSE COMO OBLIGACIONES POR PAGAR</t>
  </si>
  <si>
    <t>AUNAR ESFUERZOS TÉCNICOS, ECONÓMICOS Y FINANCIEROS PARA INCENTIVAR PROCESOS DE  DE SENSIBILIZACIÓN Y EDUCACIÓN AMBIENTAL PARA EL MANEJO Y/O APROVECHAMIENTO INTEGRAL DE RESIDUOS.. REEMPLAZA CDP NO. 522 Y RP 620  DEL 2013 POR CONSTITUIRSE COMO OBLIGACION POR PAGAR. REEMPLAZA CDP NO. 217 DEL 2014 POR CONSTITUIRSE COMO OBLIGACION POR PAGAR. ESTE CRP REEMPLAZA AL CRP 266/2014 POR CONSTITUIRSE COMO RESERVA PPTAL.. REEMPLAZA CDP NO. 68 Y RP 185 DEL 2015 POR CONSTITUIRSE COMO OBLIGACIONES POR PAGAR. REEMPLAZA CDP NO. 40 DEL 2016 POR CONSTITUIRSE COMO OBLIGACIONES POR PAGAR. ESTE CRP REEMPLAZA AL CERP 180 DE 2016 POR CONSTITUIRSE COMO RESERVA PRESUPUESTAL.</t>
  </si>
  <si>
    <t>FORTALECIMIENTO DE LA POLICIA METROPOLITANA DE BOGOTA: EJECUCION DEL COMPONENTE DEL PROYECTO 328 DENOMINADO "PREVENCION DE ACTIVIDADES DELICTIVAS MEDIANTE ACCIONES DECORRESPONSABILIDAD - ARTICULACION Y EJECUCION DE ACCIONES DE COOPERACION, COORDINACION Y DOTACION DE ELEMENTOS TECNOLOGICOS, CON DESTINO A LA POLICA METROPOLITANA XIII ESTACION PARA EL MEJORAMIENTO INTEGRAL DE LASCONDICIONES DE SEGURIDAD DE LA LOCALIDAD DE TEUSAQUILLO".. REEMPLAZA CDP NO. 490 DEL 2011 POR CONSTITUIRSE COMO OBLIGACION POR PAGAR... REEMPLAZA CDP NO. 225 Y RP 172 DE 2012 POR CONSTITUIRSE COMO OBLIGACION POR PAGAR. REEMPLAZA CDP NO. 263 Y RP 213 DEL 2013 POR CONSTITUIRSE COMO OBLIGACION POR PAGAR. REEMPLAZA CDP NO. 117 DEL 2014 POR CONSTITUIRSE COMO OBLIGACION POR PAGAR. ESTE CRP REEMPLAZA AL CRP 235/2014 POR CONSTITUIRSE COMO RESERVA PPTAL.. REEMPLAZA CDP NO. 57 Y RP 193 DEL 2015 POR CONSTITUIRSE COMO OBLIGACIONES POR PAGAR. REEMPLAZA CDP NO. 42 DEL 2016 POR CONSTITUIRSE COMO OBLIGACIONES POR PAGAR. ESTE CRP REEMPLAZA AL CRP 182 DE 2016 POR CONSTITUIRSE COMO RESERVA PRESUPUESTAL.</t>
  </si>
  <si>
    <t>ESTABLECER LOS TERMINOS Y CONDICIONES TECNICAS ECONOMICAS Y JURIDICAS BAJO LOS CUALES SE CUMPLIRA CON EL COMPROMISO DE COLABORACION QUE AMBAS PARTES ADQUIERAN PARA ADELANTAR ACCIONES CONJUNTAS Y ESTRATEGIAS QUE GARANTICEN LA CONTINUIDAD, CRECIMIENTO Y SOSTENIBILIDAD DE LA REDP, DISEÑADA Y DESARROLLADA POR LA SED, QUE TIENE COMO PRINCIPALES FINALIDADES PONER AL SERVICIO DE LA EDUCACION PUBLICA Y DE LA CIUDADANIA EN EL DISTRITO CAPITAL, LAS TECNOLOGIAS INFORMATICAS Y DE COMUNICACIONES PARA EL MEJORAMIENTO DE LA CALIDAD EDUCATIVA Y LA CALIDAD DE VIDA DE LSO CIUDADANOS.. REEMPLAZA CDP NO. 541 DEL 2009 POR CONSTITUIRSE COMO RESERVA. ESTE CRP REEMPLAZA AL CRP 772/2009.. REEMPLAZA CDP NO. 242 DEL 2010 POR CONSTITUIRSE COMO RESERVA. ESTE CRP REEMPLAZA AL CRP 225 DE 2010 POR CONSTITUIRSE COMO RESERVA PPTAL.. REEMPLAZA CDP NO. 90 DEL 2011 POR CONSTITUIRSE COMO OBLIGACION POR PAGAR. ESTE CRP REEMPLAZA AL CRP 242 DE 2011 POR CONSTITUIRSE COMO RESERVA PRESUPUESTAL.. REEMPLAZA CDP NO. 65 DEL 2012 POR CONSTITUIRSE COMO OBLIGACION POR PAGAR. REEMPLAZA CDP NO. 74 Y RP 236 DEL 2013 POR CONSTITUIRSE COMO OBLIGACION POR PAGAR. REEMPLAZA CDP NO. 130 DEL 2014 POR CONSTITUIRSE COMO OBLIGACION POR PAGAR. ESTE CRP 246/2014 POR CONSTITUIRSE COMO RESERVA PPTAL.. REEMPLAZA CDP NO. 61 Y RP 197 DEL 2015 POR CONSTITUIRSE COMO OBLIGACIONES POR PAGAR. REEMPLAZA CDP NO. 44 DEL 2016 POR CONSTITUIRSE COMO OBLIGACIONES POR PAGAR. ESTE CRP REEMPLAZA AL CRP 183 DE 2016 POR CONSTITUIRSE COMO RESERVA PRESUPUESTAL.</t>
  </si>
  <si>
    <t>ADICIONAR EN RECURSOS EL CONVENIO INTERADMINISTRATIVO DE COFINANCIACION NRO. 1419, SUSCRITO ENTRE LA SECRETARIA, PARA DISTRITAL DE GOBIERNO Y EL FONDO DE DESARROLLO LOCAL DE TEUSAQUILLO, PARA LA ADQUISICION DE LA SEDE DE LA ALCALDIA LOCAL DE TEUSAQUILLO. ESTE CDP REEMPLAZA AL CDP 530 DE 2012 POR CONSTITUIRSE COMO RESERVA PRESUPUESTAL. ESTE CDP REEMPLAZA AL CDP 216 DE 2011 POR CONSTITUIRSE COMO RESERVA PRESUPUESTAL. ESTE CRP REEMPLAZA AL CRP 613 DE 2010 POR CONSTITUIRSE COMO RESERVA PRESUPUESTAL.. REEMPLAZA CDP NO. 386 Y RP 408 DEL 2012 POR CONSTITUIRSE COMO OBLIGACION POR PAGAR. REEMPLAZA CDP NO. 98 Y RP 247 DEL 2013 POR CONSTITUIRSE COMO OBLIGACION POR PAGAR. REEMPLAZA CDP NO. 137 DEL 2014 POR CONSTITUIRSE COMO OBLIGACION POR PAGAR. ESTE CRP REEMPLAZA AL CRP 253/2014 POR CONSTITUIRSE COMO RESERVA PPTAL.. REEMPLAZA CDP NO. 63 Y RP 199 DEL 2015 POR CONSTITUIRSE COMO OBLIGACIONES POR PAGAR. REEMPLAZA CDP NO. 46 DEL 2016 POR CONSTITUIRSE COMO OBLIGACIONES POR PAGAR. ESTE CRP REEMPLAZA AL CRP 185 DE 2016 POR CONSTITUIRSE COMO RESERVA PRESUPUESTAL.</t>
  </si>
  <si>
    <t>AUNAR ESFUERZOS PARA LA IMPLEMENTACION DE UN SISTEMA DE PROCESAMIENTO DE DATOS MOVILES CON OPCION DE BIOMETRIA PARA LA IDENTIFICACION E INDIVISUALIZACION DE PERSONAS Y VERIFICACION DE DOCUMENTOS DE IDENTIDAD ENTRE OTROS PROCESOS.. REEMPLAZA EL RP NO. 662 DEL 2010 POR CONSTITUIRSE COMO RESERVA. REEMPLAZA CDP NO. 250 DEL 2011 POR CONSTITUIRSE COMO OBLIGACION POR PAGAR. ESTE CRP REEMPLAZA AL CRP 201 DE 2011 POR CONSTITUIRSE COMO RESERVA PRESUPUESTAL.. REEMPLAZA CDP NO. 48 Y RP 192 DEL 2012 POR CONSTITUIRSE COMO OBLIGACION POR PAGAR. REEMPLAZA CDP NO. 65 Y RP 249 DEL 2013 POR CONSTITUIRSE COMO OBLIGACION POR PAGAR. REEMPLAZA CDP NO. 138 DEL 2014 POR CONSTITUIRSE COMO OBLIGACION POR PAGAR. ESTE CRP REEMPLAZA AL CRP 254/2014 POR CONSTITUIRSE COMO RESERVA PPTAL.. REEMPLAZA CDP NO. 64 Y RP 200 DEL 2015 POR CONSTITUIRSE COMO OBLIGACIONES POR PAGAR. REEMPLAZA CDP NO. 47 DEL 2016 POR CONSTITUIRSE COMO OBLIGACIONES POR PAGAR. ESTE CRP REEMLAZA AL CRP 186 DE 2016 POR CONSTITUIRSE COMO RESERVA PRESUPUESTAL.</t>
  </si>
  <si>
    <t>ADICION AL CONTRATO NUMERO 3208 DE 2010, SUSCRITO ENTRE LA SECRETARIA DE INTEGRACION SOCIAL Y CLADESCOM PARA LA OPERACION DEL COMEDOR COMUNITARIO DE TEUSAQUILLO..REEMPLAZA CDP NO. 375 DEL 2011 POR CONSTITUIRSE COMO OBLIGACION POR PAGAR... REEMPLAZA CDP NO. 95 Y RP 237 DEL 2012 POR CONSTITUIRSE COMO OBLIGACION POR PAGAR. REEMPLAZA EL RP No. 190 DEL 2013 POR CONSTITUIRSE COMO OBLIGACION POR PAGAR. REEMPLAZA EL RP No. 63 DEL 2014 POR CONSTITUIRSE COMO OBLIGACION POR PAGAR. REEMPLAZA EL RP No. 11 DEL 2015 POR CONSTITUIRSE COMO OBLIGACIONES POR PAGAR. REEMPLAZA EL RP No. 10 DEL 2016 POR CONSTITUIRSE COMO OBLIGACIONES POR PAGAR</t>
  </si>
  <si>
    <t>Adición y Prorroga No 1 al CSU 091-2015Contratar el servicio integral y continuo de combustible, para los    vehículos que conforman el parque automotor de la Alcaldía Local de Teusaquillo a través de Colombia Compra Eficiente acogiéndonos al acuerdo marco CCE-290-1-2015-1</t>
  </si>
  <si>
    <t>ARIOS COLOMBIA SAS</t>
  </si>
  <si>
    <t>El contrato que se pretende celebrar, tendrá por objeto ¿PRESTAR EL SERVICIO INTEGRAL DE ASEO, CAFETERÍA Y MANTENIMIENTO DE LAS INSTALACIONES FISICAS,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TECNICOS ¿.</t>
  </si>
  <si>
    <t>Pagar a notificadores de la Alcaldia Local de Teusaquillo  los gastos de trasporte.</t>
  </si>
  <si>
    <t>PRESTAR EL SERVICIO INTEGRAL DE FOTOCOPIADO A PRECIOS UNITARIOS SIN FORMULA DE REAJUSTE MEDIANTE EL SISTEMA DE OUTSOURCING DE ACUERDO CON LOS PRESENTES ESTUDIOS PREVIOS, ANEXOS TECNICOS E INVITACIÓN</t>
  </si>
  <si>
    <t>EASYCLEAN G&amp;E SAS   .</t>
  </si>
  <si>
    <t>Adición No 1 a la orden de compra 9967 que tiene por objeto ¿ Contratar el Servicio integral de aseo, cafetería y mantenimiento para las instalaciones de la Alcaldía Local de Teusaquillo, incluida la Junta Administradora Local, de conformidad con el Acuerdo Marco de Precios por parte de entidades compradoras No. CCE-146-1-AMP-2014¿.</t>
  </si>
  <si>
    <t>V/R. DE LA SEGURIDAD SOCIAL EN SALUD DE LOS EDILES DE LA LOCALIDAD DE TEUSAQUILLO, ACORDE A LOS SOPORTES Y LIQUIDACION DE LOS HONORARIOS.</t>
  </si>
  <si>
    <t>V/R. DE SEGURIDAD SOCIAL EN SALUD DE LOS HONORARIOS DE LOS EDILES DE LA LOCALIDAD DE TEUSAQUILLO POR LA ASSITENCIA A LAS SESIONES RALIZADAS DURANTE EL MES DE ABRIL, SEGUN SOPORTES ANEXOS Y CODIFICACION CONTABLE.</t>
  </si>
  <si>
    <t>V/.R DEL SERVICIO DE ENERGIA DE LAS DIFERENTES SEDES DONDE FUNCIONA LA ALCALDIA LOCAL DE TEUSAQUILLO, SEGUN CODIFICACION CONTABLE Y FACTURAS ANEXAS.</t>
  </si>
  <si>
    <t>V/R. DEL ACUEDUCTO DE LA SEDE CL 39 B 19 34, SEGUN CODIFICACION CONTABLE Y FACTURA ANEXA.</t>
  </si>
  <si>
    <t>V/R. DEL SERVICIO DE ASEO DE LA SEDE CL 39 B 19 34, SEGUN CODIFICACION CONTABLE Y FACTURA ANEXA.</t>
  </si>
  <si>
    <t>V/R. DEL SERVICIO DE TELEFONO DE LAS DIFERENTES SEDES DONDE FUNCIONA LA ALCALDIA LOCAL DE TEUSAQUILLO, SEGUN CODIFICACION CONTABLE Y FACTURAS ANEXAS.</t>
  </si>
  <si>
    <t>V/R. DEL SERVICIO DE TELEFONO DE LAS DIFERENTES SEDES DONDE FUNCIONA LA ALCALDIA LOCAL DE TEUSAQUILLO. SEGUN CODIFICACION CONTABLE Y FACTURAS ANEXAS.</t>
  </si>
  <si>
    <t>JOSE GABRIEL MOLINA LAGOS</t>
  </si>
  <si>
    <t>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y espacio público y obras y urbanismo</t>
  </si>
  <si>
    <t>V/R. DE LOS HONORARIOS DE LOS EDILES DE LA LOCALIDAD DE TEUSAQUILLO POR LA ASSITENCIA A LAS SESIONES RALIZADAS DURANTE EL MES DE MARZO, SEGUN SOPORTES ANEXOS Y CODIFICACION CONTABLE.</t>
  </si>
  <si>
    <t>ANA MARIA MAZO LOPEZ</t>
  </si>
  <si>
    <t>El contrato que se pretende celebrar, tendrá por objeto ¿Prestación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t>
  </si>
  <si>
    <t>V/R. DE LOS HONORARIOS DE LOS EDILES DE LA LOCALIDAD DE TEUSAQUILLO POR LA ASSITENCIA A LAS SESIONES RALIZADAS DURANTE EL MES DE ABRIL, SEGUN SOPORTES ANEXOS Y CODIFICACION CONTABLE.</t>
  </si>
  <si>
    <t>3-3-1-15-07-45-1351-00</t>
  </si>
  <si>
    <t>Teusaquillo mejor para la participación comunitaria</t>
  </si>
  <si>
    <t>El contrato que se pretende celebrar, tendrá por objeto Contratar el suministro y preparación de refrigerios, menús, bebidas, y/o alimentos que permitan el fortalecimiento de las instancias de participación: Técnica, logística y operativamente y el fortalecimiento técnico y operativo para la toma de decisiones a las organizaciones sociales y comunitarias, de acuerdo a los estudios previos pliego de condiciones y anexos técnicos".</t>
  </si>
  <si>
    <t>¿EL SUMINISTRO DE ELEMENTOS DE PAPELERÍA TONERS, TINTAS, CARTUCHOS, CONSUMIBLES Y ELEMENTOS DE IMPRESIÓN, ASÍ COMO LOS ELEMENTOS Y UTILES DE OFICINA CON DESTINO AL FDL DE TEUSAQUILLO, CONFORME A LAS NECESIDADES DE LA ENTIDAD POR EL SISTEMA DE PEDIDO A DEMANDA¿.</t>
  </si>
  <si>
    <t>COMPAÑIA DE SERVICIOS AUTOMOTRICES SAS</t>
  </si>
  <si>
    <t>El contrato que se pretende celebrar, tendrá por objeto¿Contratar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</si>
  <si>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ADICIÓN Y PRORROGA NO 1 CAR-055-2016. PRORROGAR EL PLAZO DE LA EJECUCION DEL CONTRATO DE ARRENDAMIENTO CAR-055-2016 POR EL TERMINO DE SEIS MESES APARTIR DEL ...</t>
  </si>
  <si>
    <t xml:space="preserve">OBJETO: El contrato que se pretende celebrar, tendrá por objeto: ¿Entregar a EL FONDO DE DESARROLLO LOCAL DE TEUSAQUILLO a título de arrendamiento, el uso y goce de un inmueble identificado con la nomenclatura Calle 37 No.19-36, para el funcionamiento del depósito y oficina del almacén de la Alcaldía Local, además de contar con los espacios adecuados para la realización de las actividades propias de los diferentes espacios de participación ciudadana¿. </t>
  </si>
  <si>
    <t>PAGAR A NOTIFICADORES DE LA ALCALDIA LOCAL DE TEUSAQUILLO  LOS GASTOS DE TRASPORTE. DE ACUERDO A MEMORANDO 20176320005273</t>
  </si>
  <si>
    <t>ADICIÓN Y PRORROGA NO 2 AL CPS NO. 068-2015  CUYO OBJETO ES:¿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t>
  </si>
  <si>
    <t>Adición y Prorroga No 2CPS-005-2016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t>
  </si>
  <si>
    <t>El contrato que se pretende celebrar, tendrá por objeto¿Contratar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</si>
  <si>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Adición y Prorroga No 3 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t>
  </si>
  <si>
    <t>Adición y Prorroga No 4 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t>
  </si>
  <si>
    <t>BMC BOLSA MERCANTIL DE COLOMBIA S.A.</t>
  </si>
  <si>
    <t>CONTRATO DE EMISION</t>
  </si>
  <si>
    <t>OBJETO: EL CONTRATO QUE SE PRETENDE CELEBRAR, TENDRÁ POR OBJETO ¿ADQUISICIÓN A TRAVÉS DE LA BOLSA MERCANTIL DE COLOMBIA S.A. EL SERVICIO DE VIGILANCIA Y SEGURIDAD PRIVADA CON MEDIOS TECNOLOGICOS EN LOS PREDIOS Y CON LAS CONDICIONES TECNICAS QUE DESIGNE EL FONDO DE DESARROLLO LOCAL DE TEUSAQUILLO¿. LOS PAGOS SE REALIZARAN TENIENDO EN CUENTA LOS ENDOSO RESPECTIVOS ACORDE A LA NATURALEZA DEL CONTRATO Y LOS SOPORTES PARA PAGO TANTO AL COMISIONISTA COMO A LA BOLSA. - SEGUN ACTA DEL DESPACHO DEL DIA 12-07-2017 ALDESA LOCAL DE TEUSAQUILLO (E).</t>
  </si>
  <si>
    <t>CONTRATO DE COMISION</t>
  </si>
  <si>
    <t>OBJETO: EL CONTRATO QUE SE PRETENDE CELEBRAR, TENDRÁ POR OBJETO ¿ADQUISICIÓN A TRAVÉS DE LA BOLSA MERCANTIL DE COLOMBIA S.A. EL SERVICIO DE VIGILANCIA Y SEGURIDAD PRIVADA CON MEDIOS TECNOLOGICOS EN LOS PREDIOS Y CON LAS CONDICIONES TECNICAS QUE DESIGNE EL FONDO DE DESARROLLO LOCAL DE TEUSAQUILLO¿. NOTA: LOS PAGOS SE REALIZARAN CON EL ENDOSO RESPECTIVO ACORDE A LOS SOPORTES Y LO CONTENIDO EN EL ACTA REALIZADA EN EL DESPACHO DE LA ALCLADIA LOCAL DE TEUSAQUILLO EL DIA 12-07-2017 - DOCTORA CORNELIA NISPERUZA FLOREX - ALCALDESA LOCAL (E) Y DEMAS ASISTENTES.</t>
  </si>
  <si>
    <t>Adicionar el contrato de seguros N° 067-2016, cuyo objeto es ¿Contratar una compañía de seguros legalmente constituida en Colombia, con el fin de asegurar los bienes muebles e inmuebles y demás intereses patrimoniales del Fondo de Desarrollo local de Teusaquillo y los que se encuentran bajo su cuidado, tenencia, control o por los que legalmente pueda ser responsable</t>
  </si>
  <si>
    <t>Adicionar el contrato 006 DEL 2016 cuyo objeto es ¿Adquirir la póliza de vida grupo de  ediles de la Localidad  de Teusaquillo, con compañías de seguros generales y/o de vida legalmente constituidas en Colombia, de acuerdo a los presentes estudios previos y pliego de condiciones¿</t>
  </si>
  <si>
    <t>OBJETO: Adicionar el contrato 006 DEL 2016 cuyo objeto es ¿Adquirir la póliza de vida grupo de  ediles de la Localidad  de Teusaquillo, con compañías de seguros generales y/o de vida legalmente constituidas en Colombia, de acuerdo a los presentes estudios previos y pliego de condiciones¿</t>
  </si>
  <si>
    <t>SALUD EDILES</t>
  </si>
  <si>
    <t>V/R. DE LA SEGURIDAD SOCIAL EN SALUD DE LA EDILESA LAURA BONILLA EDILA DE LA LOCALIDAD DE TEUSAQUILLO POR LA LICENCIA DE MATERNIDAD DEL MAYO, SEGUN PLANILLA</t>
  </si>
  <si>
    <t>V/R. DE LA SEGURIDAD SOCIAL EN SALUD DE LOS HONORARIOS DE LOS EDILES DE LA LOCALIDAD DE TEUSAQUILLO POR LA ASSITENCIA A LAS SESIONES RALIZADAS DURANTE EL MES DE MAYO, SEGUN SOPORTES ANEXOS Y CODIFICACION CONTABLE.</t>
  </si>
  <si>
    <t>SERVICIO PUBLICO DE CODENSA . JAL - PERIODO 8 DE MAYO AL 8 DE JUNIO/2017</t>
  </si>
  <si>
    <t>V/R. DEL SERVICIO DE ENERGIA DE LAS DIFERENTES SEDES DONDE FUNCIONA LA ALCALDIA LOCAL DE TEUSAQUILLO, SEGUN CODIFICACION CONTBLE Y FACTURAS ANEXAS.</t>
  </si>
  <si>
    <t>V/R. DEL SERVICIO DE ENERGIA DE LAS DIFERENTES SEDES DONDE FUNCIONA LA ALCALDIA LOCAL DE TEUSAQUILLO. SEGUN CODIFICACION CONTABLE DE MAYO 17 DE 2017 Y FACTURAS ANEXAS.</t>
  </si>
  <si>
    <t>V/R. DEL SERVICIO DE ASEO DE LAS DIFERENTES SEDES DONDE FUNCIONA LA ALCALDIA LOCAL DE TEUSAQUILLO, SEGUN CODIFICACION CONTBLE Y FACTURAS ANEXAS.</t>
  </si>
  <si>
    <t>SERVICIO PUBLICO ETB - CLL 39B 19-30 Y CLL 19B 19-46</t>
  </si>
  <si>
    <t>V/R. DEL SERVICIO DE  TELEFONO DE LAS DIFERENTES SEDES DONDE FUNCIONA LA ALCALDIA LOCAL DE TEUSAQUILLO, SEGUN CODIFICACION CONTBLE Y FACTURAS ANEXAS.</t>
  </si>
  <si>
    <t>3-1-8-02-02-06-0005-00</t>
  </si>
  <si>
    <t>V/R. DE L SEGURIDAD SOCIAL DE LOS EDILES DE LA LOCALIDAD DE TEUSAQUILLO, POR LA ASISTENCIA A LAS SSIONES REALIZADAS DURANTE EL MES DE JUNIO DE 2017.</t>
  </si>
  <si>
    <t>3-3-1-15-02-17-1348-00</t>
  </si>
  <si>
    <t>Teusaquillo con mejores parques recreativos y deportivos</t>
  </si>
  <si>
    <t>¿El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t>
  </si>
  <si>
    <t>V/R. DE LOS HONORARIOS DE LOS EDILES DE LA LOCALIDAD DE TEUSAQUILLO POR LA ASSITENCIA A LAS SESIONES RALIZADAS DURANTE EL MES DE MAYO, SEGUN SOPORTES ANEXOS Y CODIFICACION CONTABLE.</t>
  </si>
  <si>
    <t>V/R. DE LA ARL DE DIANA ANGULO - CONDUCTOR ALCALDESA LOCAL DE TEUSAQUILLO.</t>
  </si>
  <si>
    <t>VANESSA  CASTILLO GIRALDO</t>
  </si>
  <si>
    <t>OBJETO: El contrato que se pretende celebrar, tendrá por objeto: ¿El contratista se obliga para con el fondo a prestar sus servicios profesionales en la Alcaldía Local de Teusaquillo para impulsar y coordinar la implementación del sistema de calidad¿.</t>
  </si>
  <si>
    <t>MARIO  HERRERA CUENCA</t>
  </si>
  <si>
    <t>OBJETO: El contrato que se pretende celebrar, tendrá por objeto: ¿Prestación de servicios profesionales al Área de Gestión de Desarrollo Local para adelantar trámites precontractuales y contractuales en el marco de los proyectos previstos en el Plan de Desarrollo Local ¿Teusaquillo Mejor para Todos 2017-2020¿. .</t>
  </si>
  <si>
    <t>SEGURIDAD SOCIAL EDILESA LAURA BONILLA - LICENCIA DE MATERNIDAD</t>
  </si>
  <si>
    <t>Adición No 1 al CPS-021ª-2017 cuyo objeto es ¿Prestación de servicios de apoyo al Área de Gestión de Desarrollo Local de la Alcaldía Local de Teusaquillo realizando las actividades operativas relacionadas con la Administración de Red de Voz y Datos¿</t>
  </si>
  <si>
    <t>Adición No 1 al CPS-039-2017 cuyo objeto es ¿Prestar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</si>
  <si>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HAINER ALI ALVERNIA ANGARITA</t>
  </si>
  <si>
    <t>El contrato que se pretende celebrar, tendrá por objeto: ¿EL CONTRATISTA SE OBLIGA PARA CON EL FONDO DE DESARROLLO LOCAL A PRESTAR SUS SERVICIOS DE APOYO A LAS ACTIVIDADES QUE SE GENEREN EN LA JUNTA ADMINISTRADORA LOCAL DE TEUSAQUILLO¿.</t>
  </si>
  <si>
    <t>V/R. DE LOS HONORARIOS DE LS EDILES DE LA LOCALIDAD DE TEUSAQUILLO, POR LA ASSITENCIA A LAS SESIONES REALIZADAS DURANTE EL MS DE JUNIO DE 2017. SEGUN RELACION DE ASISTENCIA Y ACTAS.</t>
  </si>
  <si>
    <t>SEBASTIAN CAMILO JIMENEZ CORTES</t>
  </si>
  <si>
    <t>OBJETO: ¿Prestar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t>
  </si>
  <si>
    <t>OMAR  PARDO SALAMANCA</t>
  </si>
  <si>
    <t>OBJETO: El contrato que se pretende celebrar, tendrá por objeto ¿EL CONTRATISTA SE OBLIGA PARA CON EL FONDO A PRESTAR SUS SERVICIOS DE APOYO EN LA CONDUCCIÓN DE LOS VEHÍCULOS DE PROPIEDAD DEL FONDO DE DESARROLLO LOCAL DE TEUSAQUILLO, INCLUIDO EL VEHÍCULO PESADO TIPO CAMIÓN ¿.</t>
  </si>
  <si>
    <t>ADICIONAR EL CONTRATO No. 64/2017 "REALIZAR EL MANTENIMIENTO PREVENTIVO Y CORRECTIVO DE LOS EQUIPOS DE CÓMPUTO, IMPRESORAS, ESCANER, VIDEO BEAM, UPS, EQUIPOS ACTIVOS (SWITCH), SERVIDOR PROPIEDAD DEL FONDO DE DESARROLLO LOCAL DE TEUSAQUILLO, INCLUIDA BOLSA DE REPUESTOS AGOTABLE, SEGÚN NECESIDADES DE LA ENTIDAD DE ACUERDO A LOS ESTUDIOS PREVIOS¿</t>
  </si>
  <si>
    <t>¿REALIZAR EL MANTENIMIENTO PREVENTIVO Y CORRECTIVO DE LOS EQUIPOS DE CÓMPUTO, IMPRESORAS, ESCANER, VIDEO BEAM, UPS, EQUIPOS ACTIVOS (SWITCH), SERVIDOR PROPIEDAD DEL FONDO DE DESARROLLO LOCAL DE TEUSAQUILLO, INCLUIDA BOLSA DE REPUESTOS AGOTABLE, SEGÚN NECESIDADES DE LA ENTIDAD DE ACUERDO A LOS PRESENTES ESTUDIOS PREVIOS¿.</t>
  </si>
  <si>
    <t>Adición N° 1 del Contrato N° 060-2017, cuyo objeto es el suministro de elementos de papelería, toners, tintas, cartuchos, consumibles y elementos de impresión, así como los elementos y útiles de oficina con destino al FDL de Teusaquillo, conforme a las necesidades de la entidad por el sistema de pedido a demanda.</t>
  </si>
  <si>
    <t>NEX COMPUTER S A</t>
  </si>
  <si>
    <t>¿LA ADQUISICION DE EQUIPOS Y ELEMENTOS TECNOLOGICOS (COMPUTADORES, IMPRESORAS, ESTACION DE TRABAJO (WORKSTATION), SUITE DE ADOBE 2017 SUSCRIPCION POR DOS (2) AÑOS ENTRE OTROS), PARA LA ALCALDIA LOCAL DE TEUSAQUILLO Y PARA LA DOTACIÓN DE COLEGIOS DE LA LOCALIDAD DE TEUSAQUILLO, DE CONFORMIDAD CON LAS ESPECIFICACIONES TECNICAS Y CONDICIONES ESTABLECIDAS EN LOS PRESENTES ESTUDIOS PREVIOS Y ANEXO TECNICO¿.</t>
  </si>
  <si>
    <t>Adición N° 1del Contrato N° 053-2017, cuyo objeto Entregar al Fondo de Desarrollo Local de Teusaquillo a título de arrendamiento, el uso y goce de un inmueble identificado con la dirección catastral calle 37 Nº19-36, para el funcionamiento del depósito y oficina del almacén de la alcaldía local, además de contar con los espacios adecuados para la realización de las actividades propias de los diferentes espacios de participación ciudadana.</t>
  </si>
  <si>
    <t>Adición N° 1 del Contrato N° 076-2016 ¿Prestación del Servicio de Comunicación de AVANTEL de radio y telefonía por el sistema IDEN para la Alcaldía Local de Teusaquillo las 24 horas de manera confidencial, permanente e interrumpida, así como la renovación tecnológica para los 16 (Dieciséis) equipos actuales pertenecientes al FDL.</t>
  </si>
  <si>
    <t>PAGAR A NOTIFICADORES DE LA ALCALDIA LOCAL DE TEUSAQUILLO  LOS GASTOS DE TRASPORTE. DE ACUERDO A RADICADO 20176320009473</t>
  </si>
  <si>
    <t>AGROBOLSA S A COMISIONISTA DE BOLSA</t>
  </si>
  <si>
    <t>OPERACION DE MERCADO ABIERTO</t>
  </si>
  <si>
    <t>El contrato que se pretende celebrar, tendrá por objeto ¿Servicios de comisionista comprador para el suministro de equipos tecnológicos, licencias (software), materiales, elementos, insumos, consumibles y servicios para las diferentes necesidades de la Alcaldía Local de Teusaquillo de conformidad con el procedimiento establecido en el reglamento de funcionamiento y operación de la Bolsa Mercantil de Colombia.¿ALCANCE AL OBJETO: ¿ADQUIRIR EL SERVICIO DE TRANSPORTE TERRESTRE AUTOMOTOR ESPECIAL REQUERIDO PARA EL TRASLADO DEL PERSONAL DE APOYO Y USUARIOS EN EL MARCO DE LA MISIONALIDAD DE LA ALCALDIA LOCAL DE TEUSAQUILLO.¿</t>
  </si>
  <si>
    <t>SESUMAN SAS</t>
  </si>
  <si>
    <t>PAGAR A NOTIFICADORES DE LA ALCALDIA LOCAL DE TEUSAQUILLO  LOS GASTOS DE TRASPORTE. DE ACUERDO A RAD 20176320006983 DE 15-09-2017</t>
  </si>
  <si>
    <t>PAGAR A NOTIFICADORES DE LA ALCALDIA LOCAL DE TEUSAQUILLO  LOS GASTOS DE TRASPORTE. DE ACUERDO A MEMORANDO 20176320006183.</t>
  </si>
  <si>
    <t>Adición y Prorroga No 3 al CPS No. 068-2016  cuyo objeto es:¿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t>
  </si>
  <si>
    <t>EL SERVICIO DE MANTENIMIENTO PREVENTIVO Y CORRECTIVO DE LOS SISTEMAS TELEFONICOS DE LAS SEDES DE LA ALCALDIA LOCAL DE TEUSAQUILLO CON SOPORTE PRESENCIAL Y BOLSA DE REPUESTOS AGOTABLE SEGÚN NECESIDADES DE LA ENTIDAD DE ACUERDO A LOS ESTUDIOS PREVIOS</t>
  </si>
  <si>
    <t>Adquisición de las pólizas de daños y patrimoniales, para el programa de seguros del Fondo de Desarrollo Local de Teusaquillo con el fin de proteger los bienes muebles e inmuebles de su propiedad, los intereses patrimoniales y los que se encuentren bajo su cuidado, custodia, tenencia y control</t>
  </si>
  <si>
    <t>Adicionar el contrato 006 del 2016 cuyo objeto es ¿Adquirir la póliza de vida grupo de  ediles de la Localidad  de Teusaquillo, con compañías de seguros generales y/o de vida legalmente constituidas en Colombia, de acuerdo a los presentes estudios previos y pliego de condiciones¿</t>
  </si>
  <si>
    <t>Adquirir la póliza de vida grupo de ediles de la Localidad de Teusaquillo, con compañías de seguros generales y/o de vida legalmente constituidas en Colombia, de acuerdo a los presentes estudios previos y pliego de condiciones¿</t>
  </si>
  <si>
    <t>V/R. DE LA SEGURIDAD SOCIAL EN SALUD POR LOS HONORARIOS DE LOS EDILES DE LA LOCLIDAD POR LA ASISTENCIA A LA SESIONES REALIZADAS DURANTE EL MES DE SEPTIEMBRE DE 2017.</t>
  </si>
  <si>
    <t>V/R. DE LA SEGURIDAD SOCIAL EN SALUD POR LOS HONORARIOS DE LOS EDILES DE LA LOCLIDAD POR LA ASISTENCIA A LA SESIONES REALIZADAS DURANTE EL MES DE OCTUBRE DE 2017.</t>
  </si>
  <si>
    <t>V/R. DEL SERVICIO DE SALUD PARA LOS EDILES DE LA LOCALIDAD DE TEUSAQUILLO, ACORDE AL IBC DE LOS HONORARIOS DEL MES DE NOVIEMBRE DE 2017.</t>
  </si>
  <si>
    <t>V/R. DE L SEGURIDAD SOCIAL DE LOS EDILES DE LA LOCALIDAD DE TEUSAQUILLO, POR LA ASISTENCIA A LAS SSIONES REALIZADAS DURANTE EL MES DE JULIO DE 2017.</t>
  </si>
  <si>
    <t>V/R. DE LA SEGURIDA SOCIAL EN SALUD DE LOS EDILES DE LA LOCALIDAD DE TEUSAQUILLO ACORDE A LOS HONORARIOS PERCIBIDOS DURANTE EL MES DE AGOSTO DE 2017.</t>
  </si>
  <si>
    <t>V/R. DEL SERVICIO DE CODENSA DE LAS DIFERENTES SEDES DONDE FUNCIONA LA ALCALDIA LOCAL DE TEUSAQUILLO, SEGUN CODIFICACION CONTABLE DE AGOSTO 18/17 Y FACTURAS ANEXAS.</t>
  </si>
  <si>
    <t>V/R. DEL SERVICIO DE CODENSA DE LA SEDE CASA DE LA PARTICIPACION, SEGUN CODIFICACION CONTABLE Y FACTURA ANEXA.</t>
  </si>
  <si>
    <t>V/R. DEL SERVICIO DE ENERGIA DE LAS DIFERENTES SEDES DONDE FUNCIONA LA ALCALDIA LOCAL DE TEUSAQUILLO. SEGUN CODIFICACION CONTABLE DE SEPTIEMBRE 18/2017 Y FACTURAS ANEXAS.</t>
  </si>
  <si>
    <t>V/R. SERVICIO DE ASEO DE LAS DIFERENTES SEDES DONDE FUNCIONA LA ALCALDIA LOCAL DE TEUSAQUILLO, SEGUN CODIFICACION CONTABL Y FACTURAS ANEXAS.</t>
  </si>
  <si>
    <t>V/R. SERVICIO DE ACUEDUCTO DE LAS DIFERENTEES SEDES DONDE FUNCIONA LA ALCALDIA LOCAL DE TEUSAQUILLO, SEGUN CODIFICACION CONTABLE Y FACTURAS ANEXAS.</t>
  </si>
  <si>
    <t>V/R. DEL SERVICIO DE ACUEDUCTO DE LAS DIFERENTES SEDES DONDE FUNCIONA LA ALCALDIA LOCAL DE TEUSAQUILLO.</t>
  </si>
  <si>
    <t>V/R. DE LSERVICIO DE ACUEDUCTO DE LAS DIFERENTES SEDES DONDE FUNCIONA LA ALCALDIA LOCAL DE TEUSAQUILLO, SEGUN CODIFICACION CONTABEL Y FACTURAS ANEXAS.</t>
  </si>
  <si>
    <t>V/R. DEL SERVICIO DE ASEO DE LAS DIFERENTS SEDES DONDE FUNCIONA LA ALCALDIA LOCAL DE TEUSAQUILLO, SEGUN CODIFICACION CONTABLE Y FACTURAS ANEXAS.</t>
  </si>
  <si>
    <t>V/R. DEL SERVICIO DE ASEO DE LAS DIFERENTES SEDES DONDE FUNCIONA LA ALCALDIA LOCAL DE TEUSAQUILLO, SEGUN CODIFICACION CONTABLE Y FACTURS ANEXAS.</t>
  </si>
  <si>
    <t>V/R. DEL SERVICIO DE ASEO DE LAS DIFERENTES SEDES DONDE FUNCIONA LA ALCALDIA LOCAL DE TEUSAQUILLO, SEGUN CODIFICACION CONTABLE Y FACTURA ANEXAS.</t>
  </si>
  <si>
    <t>V/R. DEL SERVICIO DE ACUEDUCTO DE LAS DIFERENTS SEDES DONDE FUNCIONA LA ALCALDIA LOCAL DE TEUSAQUILLO, SEGUN CODIFICACION CONTABLE Y FACTURAS ANEXAS.</t>
  </si>
  <si>
    <t>V/R. SERVICIO DEACUEDUCTO DE LAS DIFERENTES SEDES DONDE FUNCIONA LA ALCALDIA LOCAL DE TEUSAQUILLO. SEGUN CODIFICACION CONTABLE DE JULIO 28 DE 2017 Y FACTURAS ANEXAS.</t>
  </si>
  <si>
    <t>V/R. DEL SERVICIO DE ASEO DE LAS DIFERENTES SEDES DONDE FUNCIONA LA ALCALDIA LOCAL DE TEUSAQUILLO, SEGUN CODIFICACION CONTABLE DE JULIO 28 DE 2017 Y FACTURAS ANEXAS.</t>
  </si>
  <si>
    <t>V/R. DEL SERVICIO DE TELEFONO DE LAS SEDE JALT, SEGUN CODIFICACION CONTABLE Y FACTURAS ANEXAS.</t>
  </si>
  <si>
    <t>V/R. SERVICIO DE TELEFONO DE LA SEDE DONDE FUNCIONA LA JALT, SEGUN CODIFICACION CONTBLE Y FACTURAS ANEXAS.</t>
  </si>
  <si>
    <t>V/R. DEL SERVICIO DE ETB DE LAS DIFERENTES SEDES DONDE FUNCIONA LA ALCALDIA LOCAL DE TEUSAQUILLO, SEGUN CODIFICACION CONTABLE DE AGOSTO 17/2017 Y FACTURAS ANEXAS.</t>
  </si>
  <si>
    <t>V/R. DEL SERVICIO DE TEB D LA SEDE DONDE FUUNCIONA LA JALT, SEGUUN CODIFICACION CONTABLE Y FACTURAS ANEXAS.</t>
  </si>
  <si>
    <t>V/R. DEL SERVICIO DE ETB DE LAS DIFERENTES SEDES DONDE FUNCIONA LA ALCALDIA LOCAL DE EUSQUILLO. SEGUN FACTURAS ANEXAS Y CODIFIICACION CONTABLE.</t>
  </si>
  <si>
    <t>V/R. DEL SERVICIO DE ETB D LAS DIFERENTES SEDES DONDE FUNCIONA LA ALCALDIA LOCAL DE TEUSAQUILLO, SEGUN CODIFICACION CONTABLE Y FACTURAS ANEXAS.</t>
  </si>
  <si>
    <t>3-3-1-15-01-02-1335-00</t>
  </si>
  <si>
    <t>Teusaquillo mejor para la primera infancia</t>
  </si>
  <si>
    <t>INDUSTRIAS DIDACTICAS URANIA LTDA</t>
  </si>
  <si>
    <t>ADQUISICION DE MATERIAL PEDAGOGICO PARA LOS HOGARES DE BINESTAR FAMILIAR QUE FUNCIONAN EN LA LOCALIDAD DE TEUSAQUILLO.</t>
  </si>
  <si>
    <t>OBJETO: El contrato que se pretende celebrar, tendrá por objeto: ¿Realizar actividades en torno a la primera Infancia con el desarrollo de acciones de buen trato con un enfoque integral donde se incluyan acciones educativas, de acuerdo a los presentes estudios previos, anexo técnico y pliego de condiciones¿</t>
  </si>
  <si>
    <t>3-3-1-15-01-03-1354-00</t>
  </si>
  <si>
    <t>Teusaquillo mejor con igualdad e inclusión</t>
  </si>
  <si>
    <t>SUBRED INTEGRADA DE SERVICIOS DE SALUD NORTE ESE</t>
  </si>
  <si>
    <t>Aunar Esfuerzos Técnicos Administrativos y financieros para desarrollar acciones de Atención integral a personas en condición de discapacidad, a través del otorgamientos de ayudas técnicas y actividades complementaria para la familia y sus cuidadores.</t>
  </si>
  <si>
    <t>El contrato que se pretende celebrar, tendrá por objeto ¿Prestar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</si>
  <si>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OBJETO: El contrato que se pretende celebrar, tendrá por objeto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t>
  </si>
  <si>
    <t>Adición al Convenio 4002 de 2011 cuyo objeto es ¿Aunar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t>
  </si>
  <si>
    <t>3-3-1-15-01-07-1332-00</t>
  </si>
  <si>
    <t>Teusaquillo mejor localidad para los colegios</t>
  </si>
  <si>
    <t>LA ADQUISICION DE EQUIPOS Y ELEMENTOS TECNOLOGICOS (COMPUTADORES, IMPRESORAS, ESTACION DE TRABAJO (WORKSTATION), SUITE DE ADOBE 2017 SUSCRIPCION POR DOS (2) AÑOS ENTRE OTROS), PARA LA ALCALDIA LOCAL DE TEUSAQUILLO Y PARA LA DOTACIÓN DE COLEGIOS DE LA LOCALIDAD DE TEUSAQUILLO, DE CONFORMIDAD CON LAS ESPECIFICACIONES TECNICAS Y CONDICIONES ESTABLECIDAS EN LOS PRESENTES ESTUDIOS PREVIOS Y ANEXO TECNICO¿.</t>
  </si>
  <si>
    <t>3-3-1-15-01-11-1333-00</t>
  </si>
  <si>
    <t>Teusaquillo mejor para la cultura, la recreación y el deporte</t>
  </si>
  <si>
    <t>ASOCIACION DE HOGARES SI A LA VIDA</t>
  </si>
  <si>
    <t>Desarrollar las actividades enmarcadas en el proyecto 1333, a través de procesos de formación y eventos culturales y artísticos en la localidad ¿ ¿ARTEUSAQUILLO 2017¿</t>
  </si>
  <si>
    <t>ADRIANA KATHERINE GUTIERREZ TORRES</t>
  </si>
  <si>
    <t>¿Realizar la interventoría técnica, administrativa, financiera, legal, social y ambiental del contrato resultante del proceso FDLT-LIC-017-2017, cuyo objeto es: Desarrollar las actividades enmarcadas en el proyecto 1333, a través de procesos de formación y eventos culturales y artísticos en la localidad ¿ ¿ARTEUSAQUILLO 2017¿.</t>
  </si>
  <si>
    <t>COMERCIALIZADORA SERDAN LTDA</t>
  </si>
  <si>
    <t>El contrato que se pretende celebrar, tendrá por objeto: ¿Adquirir Instrumentos Musicales y accesorios para el Centro Orquestal Local de Teusaquillo, de acuerdo a los presentes estudios previos y anexo técnico¿.</t>
  </si>
  <si>
    <t>CONSORCIO PARQUES TEUSAQUILLO 2017</t>
  </si>
  <si>
    <t>Ejecutar a monto agotable las actividades de mejoramiento integral de parques de la Localidad de Teusaquillo en la Ciudad de Bogotá D.C de conformidad con los estudios previos, anexo técnico y apéndices.</t>
  </si>
  <si>
    <t>INTER INGENIERIA S A S</t>
  </si>
  <si>
    <t>Ejecutar a precios unitarios y a monto agotable, las obras y actividades necesarias para la conservación de la malla vial local e intermedia y Espacio Público de la Localidad de Teusaquillo, en la ciudad de Bogotá D.C. de conformidad con los estudios previos, anexo técnico y apéndices.</t>
  </si>
  <si>
    <t>OBJETO: SUMINISTRO DE MATERIALES, ELEMENTOS Y CONSUMIBLES CON EL ÁNIMO DE REALIZAR ACCIONES DE EMBELLECIMIENTO DE ESPACIO PÚBLICO EN LA LOCALIDAD DE TEUSAQUILLO</t>
  </si>
  <si>
    <t>MULTIREPUESTOS BOSA INTERNACIONAL S.A.S.</t>
  </si>
  <si>
    <t>CIVILE LTDA</t>
  </si>
  <si>
    <t>Realizar la Interventoría Técnica, Administrativa, Legal, Financiera, Social, Ambiental y de Seguridad y Salud en el Trabajo para la ejecución a monto agotable, de las obras y actividades necesarias para la conservación de la malla vial local e intermedia y espacio público de la localidad de Teusaquillo, en la ciudad de Bogotá D.C.. de conformidad con los estudios previos, anexo técnico y apéndices</t>
  </si>
  <si>
    <t>SERGIO  ESPINEL ORJUELA</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</si>
  <si>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</si>
  <si>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ROBERTO CARLOS DAZA DAZA</t>
  </si>
  <si>
    <t>El contrato que se pretende celebrar, tendrá por objeto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</si>
  <si>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EDWAR ENRIQUE MEJIA YANGUAS</t>
  </si>
  <si>
    <t>OBJETO: El contrato que se pretende celebrar, tendrá por objeto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</si>
  <si>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LUIS EVELIO RODRIGUEZ MENDEZ</t>
  </si>
  <si>
    <t>JOSE VICENTE ESCOBAR HIGUERA</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</si>
  <si>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</si>
  <si>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3-3-1-15-06-38-1330-00</t>
  </si>
  <si>
    <t>Teusaquillo mejor para el ambiente</t>
  </si>
  <si>
    <t>OBJETO: El convenio interadministrativo de cofinanciación, que se pretende celebrar, tendrá por objeto ¿¿Aunar esfuerzos institucionales, técnicos, económicos y administrativos con el fin de realizar actividades de mantenimiento al arbolado joven, así como el Manejo Integral de Plagas y Enfermedades ¿MIPE en el arbolado adulto, en los lugares que sean designados por el comité técnico¿, en el marco de la ejecución del Proyecto No. 1330   denominado: ¿Teusaquillo Mejor Para el Ambiente¿.</t>
  </si>
  <si>
    <t>V/R. DE LA ARL DE DINA ANGULO - CONDUCTOR ALCALDESA LOCAL DE TEUSAQUILLO.</t>
  </si>
  <si>
    <t>Adición No 1 al CPS - 043-2017cuyo objeto es "Prestar los servicios profesionales con el fin de gestionar el proceso de cobro persuasivo dentro de las Actuaciones Administrativas que se adelantan en el área de Gestión Policiva, así como dar trámite a las actuaciones administrativas relacionadas con establecimientos de comercio y/o espacio público, peticiones quejas y requerimientos."</t>
  </si>
  <si>
    <t>OBJETO: El contrato que se pretende celebrar, tendrá por objeto ¿Prestación de servicios para Apoyar y dar soporte técnico al administrador y usuario final de la red de sistemas y tecnología e información de la Alcaldía Local¿.</t>
  </si>
  <si>
    <t>El contrato que se pretende celebrar, tendrá por objeto ¿Prestar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</si>
  <si>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ANDREA CATALINA GARCIA FLOREZ</t>
  </si>
  <si>
    <t>EL CONTRATO QUE SE PRETENDE CELEBRAR, TENDRÁ POR OBJETO "APOYAR OPERATIVAMENTE LAS ACCIONES RELACIONADAS CON LA APLICACION DE COMPARENDOS POR COMPORTAMIENTOS CONTRARIOS A LAS CONVIVENCIAS, DESPACHOS COMISORIOS, CTUALIZACION DE APLICATIVOS ENTRE OTROAS QUE SE REQUIERAN"</t>
  </si>
  <si>
    <t>Adición No 1 al CPS-048-2017 cuyo objeto es "El contratista se obliga para con el Fondo de Desarrollo Local de Teusaquillo a prestar sus servicios profesionales realizando actividades diagnosticas de los proyectos ambientales, desde la coordinación interinstitucional y apoyo a las acciones de implementación del PIGA</t>
  </si>
  <si>
    <t>V/R. DE LOS HONORARIOS DE LOS EDILES DE LA LOCLIDAD POR LA ASISTENCIA A LA SESIONES REALIZADAS DURANTE EL MES DE AGOSTO DE 2017.</t>
  </si>
  <si>
    <t>Adición y prorroga No 1 al CPS-022-2017 cuyo objeto es: "El contratista se obliga para con el Fondo de Desarrollo local de Teusaquillo a prestar sus servicios profesionales realizando todas las actividades técnicas y de coordinación institucional del proyecto 1330 "Teusaquillo mejor para el ambiente".</t>
  </si>
  <si>
    <t>Adición No 1 al CPS-024-2017 cuyo objeto es "Prestación de servicios de apoyo al Área de Gestión Policiva de la Alcaldía Local de Teusaquillo con el fin de realizar las actividades concernientes a dar impulso procesal a las actuaciones administrativas al régimen de obras y urbanismo y preliminares, así como a los requerimientos relacionados al tema urbanístico¿.</t>
  </si>
  <si>
    <t>MARTHA JEANETH CASTRO MENDOZA</t>
  </si>
  <si>
    <t>OBJETO: El contrato que se pretende celebrar, tendrá por objeto ¿Apoyar la gestión documental de la Alcaldía Local para la implementación del Procedimiento De Gestión Documental en el desarrollo de actividades como la recepción, distribución, trámite, organización, consulta, conservación y disposición final de los documentos que producen todas las dependencias de la Administración Local¿.</t>
  </si>
  <si>
    <t>El contrato que se pretende celebrar, tendrá por objeto:  "Prestar servicios profesionales como apoyo a la gestión en el Área Gestión de Desarrollo Local de Teusaquillo realizando las actividades precontractuales, de ejecución, seguimiento y liquidación necesarias que conlleven a dar cumplimiento al plan anual de adquisiciones 2017 en lo referente a los rubros de funcionamiento y componentes asignados del Proyecto 1329, plan de gestión, de acuerdo a los presentes estudios previos</t>
  </si>
  <si>
    <t>Adición y Prorroga No 1 al CPS-037-2017 cuyo objeto es ¿prestación de servicios el apoyo en el Área de Gestión de Desarrollo Local para adelantar las labores de clasificación, foliado, digitalización, organización técnica, informática y demás necesarias para la gestión documenta, así como el proceso de eliminación y transferencia de archivos inactivos de las Alcaldía local de Teusaquillo de acuerdo a la normatividad vigente y en concordancia con los estándares de gestión documental y la administración¿</t>
  </si>
  <si>
    <t>Prestación de servicios profesionales al Área de Gestión de Desarrollo Local de Teusaquillo, en la formulación, evaluación, y seguimiento del proyecto 1333 en sus componentes de recreación y deporte y acompañamiento en las instancias de participación relacionadas con deportes y juventud</t>
  </si>
  <si>
    <t>Adición y prorroga No 1 al CPS-025-2017, cuyo objeto es El contratista se obliga para con el fondo a prestar sus servicios  de apoyo a las  actividades que se generen en la junta administradora local de Teusaquillo</t>
  </si>
  <si>
    <t>OBJETO: El contrato que se pretende celebrar, tendrá por objeto ¿Apoyar las labores de entrega y recibo de las comunicaciones emitidas o recibidas por la Alcaldía Local de Teusaquillo¿.</t>
  </si>
  <si>
    <t>El contrato que se pretende celebrar, tendrá por objeto: ¿Apoyar jurídicamente la ejecución de las acciones requeridas para la depuración de las actuaciones administrativas que cursan en la Alcaldía Local de Teusaquillo ¿.</t>
  </si>
  <si>
    <t>OBJETO: El contrato que se pretende celebrar, tendrá por objeto: ¿Apoyar administrativa y asistencialmente a la coordinación del Área Gestión de Desarrollo Local ¿.</t>
  </si>
  <si>
    <t>VALOR DE LA ARL DE DIANA ANGULO - CONDUCTORA DE LA ALCALDIA.</t>
  </si>
  <si>
    <t>V/R. DE LOS HONORARIOS DE LOS EDILES DE LA LOCLIDAD POR LA ASISTENCIA A LA SESIONES REALIZADAS DURANTE EL MES DE SEPTIEMBRE DE 2017.</t>
  </si>
  <si>
    <t>KAREN LORENA RUIZ RUGE</t>
  </si>
  <si>
    <t>OBJETO: El contrato que se pretende celebrar, tendrá por objeto ¿Prestación de servicios de apoyo a la gestión al Área de Gestión Policiva de la Alcaldía Local de Teusaquillo, en las actividades concernientes a la recepción de correspondencia, registro, digitalización y seguimiento a los trámites administrativos del área, así como el manejo de agenda y elaboración de actas de reuniones¿.</t>
  </si>
  <si>
    <t>TANIA PAOLA RONCANCIO RODRIGUEZ</t>
  </si>
  <si>
    <t>OBJETO: 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y espacio público.¿</t>
  </si>
  <si>
    <t>FILFER SOCIEDAD DE INVERSIONES S A S</t>
  </si>
  <si>
    <t>OBJETO: El contrato que se pretende celebrar, tendrá por objeto ¿Realizar el avalúo técnico y valoración de los bienes muebles e inmuebles de Propiedad del Fondo de Desarrollo Local de Teusaquillo, de acuerdo a la normatividad vigente y al Nuevo Marco Normativo Contable cuya aplicación rige a partir del primero de enero del 2018¿.</t>
  </si>
  <si>
    <t>Adición No 1 al CPS-04-2017 cuyo objeto es "EL CONTRATO QUE SE PRETENDE CELEBRAR, TENDRÁ POR OBJETO: El CONTRATISTA SE OBLIGA PARA CON EL FONDO A PRESTAR SUS SERVICIOS TECNICOS DE APOYO EN EL DESPACHO</t>
  </si>
  <si>
    <t>Adición No 1 al CPS-044-2017 cuyo objeto es "EL CONTRATO QUE SE PRETENDE CELEBRAR, TENDRÁ POR OBJETO: EL CONTRATISTA SE OBLIGA PARA CON EL FONDO DE DESARROLLO LOCAL DE TEUSAQUILLO A PRESTAR SUS SERVICIOS DE RADICACION, NOTIFICION Y ENTREGA DE LA CORRESPONDENCIA INTERNA Y EXTERNA DE LA ALCALDIA LOCAL DE TEUSAQUILLO.</t>
  </si>
  <si>
    <t>El contratista se obliga para con la Alcaldía Local de Teusaquillo a la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t>
  </si>
  <si>
    <t xml:space="preserve">OBJETO: Adición Y Prorroga No 1 al CPS-010-2017 cuyo objeto es ¿El contratista se obliga para con el fondo a prestar sus servicios técnicos de apoyo en el área de gestión de desarrollo local-planeación¿ </t>
  </si>
  <si>
    <t>Adición No 1 al CPS-011-2017 cuyo objeto es "El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</si>
  <si>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OBJETO: Adición No 1 al CPS-06-2017 "Prestar sus servicios conduciendo el vehículo de propiedad del fondo de desarrollo local Teusaquillo y trasladando al alcalde local de Teusaquillo en cumplimiento de todas las actividades que por Misionalidad debe cumplir en el marco del plan de desarrollo local 2013-2016, planes de acción y de gestión, de acuerdo a los presentes estudios previos".</t>
  </si>
  <si>
    <t>OBJETO: Adición No 1 al CPS-015-2017 cuyo objeto es " EL CONTRATO QUE SE PRETENDE CELEBRAR, TENDRÁ POR OBJETO: ¿EL CONTRATISTA SE OBLIGA PARA CON LA ALCALDIA LOCAL DE TEUSAQUILLO A PRESTAR SUS SERVICIOS EN EL DESPACHO DEL ALCALDE LOCAL, REALIZANDO LA RECEPCION, TRATAMIENTO, PROCEDIMIENTO Y CONSERVACION DEL ARCHIVO OFICIAL DEL DESPACHO Y LAS ACTIVIDADES OPERATIVAS¿</t>
  </si>
  <si>
    <t>Adición y Prórroga No. 1 al CPS-08-2017 cuyo objeto: ¿Prestación de servicios profesionales como abogado al Área de Gestión de Desarrollo Local para adelantar trámites precontractuales y contractuales en el marco de los proyectos previstos en el Plan de Desarrollo Local ¿Teusaquillo Mejor para Todos 2017-2020¿.</t>
  </si>
  <si>
    <t>ADICION Y PRORROGA No.1 al CPS 07-2017 Cuyo Objeto: ¿Prestación de servicios profesionales como abogado para apoyar los asuntos legales y contractuales del Área de Gestión de Desarrollo Local¿.</t>
  </si>
  <si>
    <t>Adición y prórroga No. 1 al CPS-013-2017; cuyo objeto es "el contrato que se pretende celebrar, tendrá por objeto: ¿el contratista se obliga para con el Fondo Local de Teusaquillo a prestación de servicios profesionales al Área de Gestión Policiva de la Alcaldía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</si>
  <si>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Adición No 1 al CPS-016-2017 cuyo objeto es "EL CONTRATO QUE SE PRETENDE CELEBRAR, TENDRÁ POR OBJETO: ¿ 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</si>
  <si>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LUIS FERNANDO DELGADO JIMENEZ</t>
  </si>
  <si>
    <t>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t>
  </si>
  <si>
    <t>Adición y Prórroga No. 1 al CPS-33-2017 cuyo objeto: ¿Prestar sus servicios como auxiliar administrativo en la Secretaría General de Inspecciones¿.</t>
  </si>
  <si>
    <t>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espacio público y obras.</t>
  </si>
  <si>
    <t>VICTOR MANUEL HERNANDEZ FUENTES</t>
  </si>
  <si>
    <t>OBJETO: 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t>
  </si>
  <si>
    <t>JHOAN MAURICIO BUSTOS ROMERO</t>
  </si>
  <si>
    <t>El contrato que se pretende celebrar, tendrá por objeto ¿Prestación de servicios profesionales como apoyo al Área de Gestión de Desarrollo Local de Teusaquillo ¿ planeación, realizando las actividades concernientes al desarrollo de los proyectos de inversión de la Alcaldía Local de Teusaquillo, en cumplimiento al Plan de Desarrollo Local 2017-2020¿.</t>
  </si>
  <si>
    <t>JAIME RENE BARAJAS GARCIA</t>
  </si>
  <si>
    <t>ALEXANDRA  MOJICA MOJICA</t>
  </si>
  <si>
    <t>OBJETO: El contrato que se pretende celebrar, tendrá por objeto: ¿El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 ¿</t>
  </si>
  <si>
    <t>V/R. ARL DE DIANA ANGULO - CONDUCTOR ALCALDESA LOCAL DE TEUSAQUILLO. Y CONDUCTOR DEL CAMION DE PROPIEDAD DE LA ALCALDIA LOCAL DE TEUSAQUILLO</t>
  </si>
  <si>
    <t>AGUAS DE BOGOTA S A ESP</t>
  </si>
  <si>
    <t>Aunar esfuerzos operativos, administrativos y financieros para realizar actividades de intervención física, social y mantenimiento de los puntos críticos de la localidad de Teusaquillo.</t>
  </si>
  <si>
    <t>El contrato que se pretende celebrar, tendrá por objeto: "Prestación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t>
  </si>
  <si>
    <t>YEISON  ZARATE YAGUARA</t>
  </si>
  <si>
    <t>OBJETO: El contrato que se pretende celebrar, tendrá por objeto ¿Apoyar jurídicamente la ejecución de las acciones requeridas para la depuración de las actuaciones administrativas que cursan en la Alcaldía Local de Teusaquillo¿.</t>
  </si>
  <si>
    <t>V/R. DE LA ARL DE LOS TRABAJADORES DE RESPONSABILIDAD DEL FDLT POR EL TIPO DE RIESGO EN CADA CONTRATO.</t>
  </si>
  <si>
    <t>V/R. DE LOS HONORARIOS DE LOSEDILES DE LA LOCALIDD DE TEUSAQUILLO, POR L A ASISTENCIA A LAS SESIONES REALIZADAS DURANTE EL MES DE NOVIEMBRE DE 2017.</t>
  </si>
  <si>
    <t>V/R. DE LOS HONORARIOS DE LOS EDILES DE LA LOCALIDAD POR LA ASISTENCIA A LAS SESIONES REALIZADAS EN NOVIEMBRE 2017.</t>
  </si>
  <si>
    <t>YINETH PAOLA GOMEZ SANTACOLOMA</t>
  </si>
  <si>
    <t>OBJETO: El contrato que se pretende celebrar, tendrá por objeto ¿El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t>
  </si>
  <si>
    <t>MARIA PAULA FIGUEROA BAYONA</t>
  </si>
  <si>
    <t>El contrato que se pretende celebrar, tendrá por objeto ¿Prestar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</si>
  <si>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INTERNACIONAL DE CAMARAS Y LENTES S A S</t>
  </si>
  <si>
    <t>¿Adquirir elementos de dotación para el apoyo logístico y modernización tecnológica de las Juntas de Acción Comunal de la Localidad de Teusaquillo, de acuerdo con los estudios previos¿.</t>
  </si>
  <si>
    <t>FRUPYS LTDA</t>
  </si>
  <si>
    <t>El contrato que se pretende celebrar, tendrá por objeto el SUMINISTRO DE REFRIGERIOS, MENÚS, BEBIDAS Y/O ALIMENTOS ENCAMINADOS A APOYAR LAS DIFERENTES ACTIVIDADES DESARROLLADAS POR LAS INSTANCIAS DE PARTICIPACION DE LA LOCALIDAD DE TEUSAQUILLO.</t>
  </si>
  <si>
    <t>V/R. DE LA SEGURIDAD SOCIAL EN SALUD DE LOS HONORARIOS DE LOS EDILES DE LA LOCALIDD DE TEUSAQUILLO, POR L A ASISTENCIA A LAS SESIONES REALIZADAS DURANTE EL MES DE DICIIEMBRE DE 2017.</t>
  </si>
  <si>
    <t>V/R. DEL SERVICIO DE CODENSA DE LAS DIFERENTES SEDES DONDE FUNCIONA LA ALCALDIA LOCAL DE TEUSAQUILLO, SEGUN CODIFICACION CONTABLE Y FACTURS ANEXAS.</t>
  </si>
  <si>
    <t>V/R. DEL SERVICIO DE  TELEFONO DE LAS DIFERENTES SEDEES DONDE FUNCIONA LA ALCLADIA LOCAL DE TEUSAQUILLO, SEGUN CODIFICACION CONTABLE Y FACTURS ANEXAS.</t>
  </si>
  <si>
    <t>V/R. DEL SERVICIO DE ETB DE LA SEDE JALT, SEGUN CODIFICACION CONTABLE Y FCTURAS ANEXAS.</t>
  </si>
  <si>
    <t xml:space="preserve">FUNDACION SOCIAL COLOMBIA ACTIVA   </t>
  </si>
  <si>
    <t>REALIZAR EVENTOS DE RECREACIÓN Y DEPORTE Y FORMACIÓN DEPORTIVA EN EL MARCO DEL PROYECTO 1333 ¿TEUSAQUILLO MEJOR PARA LA CULTURA, LA RECREACIÓN Y EL DEPORTE¿, DE ACUERDO A LOS ESTUDIOS PREVIOS Y ANEXO TÉCNICO¿.</t>
  </si>
  <si>
    <t>FRANCISCO ALBERTO ROZO TORRES</t>
  </si>
  <si>
    <t>Realizar la interventoría técnica, administrativa, financiera, legal, social y ambiental del contrato resultante del proceso FDLT-LP-018-2017, cuyo objeto es ¿Realizar eventos de recreación y deporte y formación deportiva en el marco del proyecto 1333 ¿Teusaquillo mejor para la cultura, la recreación y el deporte¿, de acuerdo a los estudios previos y anexo técnico¿.</t>
  </si>
  <si>
    <t>GNG INGENIERIA S A S</t>
  </si>
  <si>
    <t>Realizar la interventoría técnica, administrativa, legal, financiera, social, ambiental y de seguridad y salud en el trabajo para la ejecución a monto agotable, de las actividades de mejoramiento integral de parques de la localidad de Teusaquillo, en la ciudad de Bogotá D.C al contrato de obra pública que se derive del proceso licitatorio FDLT-LP-014-2017, de conformidad con los estudios previos, anexo técnico y apéndices.</t>
  </si>
  <si>
    <t>Adición y prorroga No 1 al CPS-017-2017 cuyo objeto es ¿El contratista se obliga para con el fondo de desarrollo local de Teusaquillo a apoya todas las actividades de tipo operativo y administrativo relacionadas con la formulación y ejecución de los proyectos ( componentes) y contratos de infraestructura, el marco del plan de desarrollo local 2017 ¿ 2020, dentro de los proyectos 1338 ¿ Teusaquillo mejor para la conservación de la malla vial y espacio público peatonal¿ y el proyecto 1348 ¿ Teusaquillo con mejores parques recreativos y deportivos¿</t>
  </si>
  <si>
    <t>3-3-1-15-03-19-1355-00</t>
  </si>
  <si>
    <t>Teusaquillo mejor para la seguridad y convivencia en el marco de derechos humanos</t>
  </si>
  <si>
    <t>UT BOGOTA ALCALDIAS SEGURIDAD CIUDADANA</t>
  </si>
  <si>
    <t>OBJETO: ¿Adquisición, instalación y puesta en funcionamiento del sistema de Video Vigilancia del Distrito a través de la Operación Secundaria del Instrumento de Agregación de Demanda LP-151-AG-2017 de Colombia Compra Eficiente para la localidad de Teusaquillo¿.</t>
  </si>
  <si>
    <t>Adición y prorroga No 2 al CPS-016-2017 cuyo objeto es "EL CONTRATO QUE SE PRETENDE CELEBRAR, TENDRÁ POR OBJETO: ¿ 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</si>
  <si>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Adición y prorroga No 1 al CPS-67-2017 cuyo objeto es " Apoyar operativamente las acciones relacionados con la aplicación de comparendos por comportamientos contrarios a las convivencias, despachos comisarios, actualización de aplicativos entre otras que se requieran ".</t>
  </si>
  <si>
    <t>OBJETO: Adición y prorroga No 1 al CPS-065-2017 cuyo objeto es " Prestación de servicios para Apoyar y dar soporte técnico al administrador y usuario final de la red de sistemas y tecnología e información de la Alcaldía Local ".</t>
  </si>
  <si>
    <t>Adición y prorroga No 1 al CPS-062-2017 cuyo objeto es "El contratista se obliga para con el fondo a prestar sus servicios de apoyo en la conducción de los vehículos de propiedad del Fondo De Desarrollo Local De Teusaquillo, incluido el vehículo pesado tipo camión".</t>
  </si>
  <si>
    <t xml:space="preserve">OBJETO: Adición Y Prorroga No 2 al CPS-010-2017 cuyo objeto es ¿El contratista se obliga para con el fondo a prestar sus servicios técnicos de apoyo en el área de gestión de desarrollo local-planeación¿ </t>
  </si>
  <si>
    <t>OBJETO: ADICION Y PRORROGA No.2 al CPS 07-2017 Cuyo Objeto: ¿Prestación de servicios profesionales como abogado para apoyar los asuntos legales y contractuales del Área de Gestión de Desarrollo Local¿.</t>
  </si>
  <si>
    <t>Adición y prorroga No 2 al CPS-044-2017 cuyo objeto es "EL CONTRATISTA SE OBLIGA PARA CON EL FONDO A PRESTAR SUS SERVICIOS PARA APOYAR EL PROCESO DE RADICACIÓN, NOTIFICACION Y ENTREGA DE LA CORRESPONDENCIA INTERNA Y EXTERNA DE LA ALCALDIA LOCAL DE TEUSAQUILLO".</t>
  </si>
  <si>
    <t>OBJETO: Adición y prorroga No 1 al CPS-056-2017 cuyo objeto es ¿El contratista se obliga para con la Alcaldía local de Teusaquillo a ¿El contratista se obliga para con el fondo a prestar sus servicios profesionales en la Alcaldía de Teusaquillo para impulsar y coordinar la implementación del sistema de calidad".</t>
  </si>
  <si>
    <t>OBJETO: Adición y prorroga No 1 al CPS-071-2017 cuyo objeto es "Prestar servicios profesionales como apoyo a la gestión en el Área Gestión de Desarrollo Local de Teusaquillo realizando las actividades precontractuales, de ejecución, seguimiento y liquidación necesarias que conlleven a dar cumplimiento al plan anual de adquisiciones 2017 en lo referente a los rubros de funcionamiento y componentes asignados del Proyecto 1329, plan de gestión, de acuerdo a los presentes estudios previos".</t>
  </si>
  <si>
    <t>Adición y prorroga No 1 al CPS-078-2017 cuyo objeto es " Apoyar las labores de entrega y recibo de las comunicaciones emitidas o recibidas por la Alcaldía Local de Teusaquillo ".</t>
  </si>
  <si>
    <t>Adición y prorroga No 1 al CPS-082-2017 cuyo objeto es " Apoyar administrativa y asistencialmente a la coordinación del Área Gestión de Desarrollo Local ".</t>
  </si>
  <si>
    <t>Adición No 2 al CPS-015-2017 cuyo objeto es " EL CONTRATO QUE SE PRETENDE CELEBRAR, TENDRÁ POR OBJETO: ¿EL CONTRATISTA SE OBLIGA PARA CON LA ALCALDIA LOCAL DE TEUSAQUILLO A PRESTAR SUS SERVICIOS EN EL DESPACHO DEL ALCALDE LOCAL, REALIZANDO LA RECEPCION, TRATAMIENTO, PROCEDIMIENTO Y CONSERVACION DEL ARCHIVO OFICIAL DEL DESPACHO Y LAS ACTIVIDADES OPERATIVAS¿</t>
  </si>
  <si>
    <t>Adición y Prórroga No. 2 al CPS-08-2017 cuyo objeto: ¿Prestación de servicios profesionales como abogado al Área de Gestión de Desarrollo Local para adelantar trámites precontractuales y contractuales en el marco de los proyectos previstos en el Plan de Desarrollo Local ¿Teusaquillo Mejor para Todos 2017-2020¿.</t>
  </si>
  <si>
    <t>Adición y prorroga No 2 al CPS-04-2017 cuyo objeto es " El contratista se obliga para con el Fondo a prestar sus servicios Técnicos de apoyo en el Despacho del Alcalde local de Teusaquillo".</t>
  </si>
  <si>
    <t>EL CONTRATO QUE SE PRETENDE CELEBRAR, TENDRÁ POR OBJETO ¿APOYAR LA FORMULACIÓN, EJECUCIÓN, SEGUIMIENTO Y MEJORA CONTINUA DE LAS HERRAMIENTAS QUE CONFORMAN LA GESTIÓN AMBIENTAL INSTITUCIONAL DE LA ALCALDÍA LOCAL.¿</t>
  </si>
  <si>
    <t>V/R. DE LOS HONORARIOS DE LOSEDILES DE LA LOCALIDD DE TEUSAQUILLO, POR L A ASISTENCIA A LAS SESIONES REALIZADAS DURANTE EL MES DE DICIEMBRE DE 2017.</t>
  </si>
  <si>
    <t>Adición No 1 al AO-096-2017 cuyo objeto es "SUMINISTRO DE REFRIGERIOS, MENÚS, BEBIDAS Y/O ALIMENTOS ENCAMINADOS A APOYAR LAS DIFERENTES ACTIVIDADES DESARROLLADAS POR LAS INSTANCIAS DE PARTICIPACION DE LA LOCALIDAD DE TEUSAQUILLO".</t>
  </si>
  <si>
    <t>PROFESIONALES EN LOGISTICA DEPORTES Y EVENTOS LTDA</t>
  </si>
  <si>
    <t>OBJETO: Contratar la prestación de servicios para el desarrollo del intercambio de saberes y experiencias entre líderes comunales de la localidad de Teusaquillo y sus pares de Boyacá, en el marco del proceso de vinculación en procesos de formación y exaltación por sus méritos y laboriosidad, de acuerdo con los presentes estudios previos y anexo técnico.</t>
  </si>
  <si>
    <t>Vincular 2000 personas en procesos de formación artística y cultural</t>
  </si>
  <si>
    <t>Realizar 20 eventos de recreación y deporte</t>
  </si>
  <si>
    <t>Vincular 2000 personas en procesos de formación deportiva</t>
  </si>
  <si>
    <t>Realizar 20 eventos artísticos y culturales</t>
  </si>
  <si>
    <t>AÑO</t>
  </si>
  <si>
    <t>FECHA SUSCRIPCIOÓN CONTRATO</t>
  </si>
  <si>
    <t>TIPO DE CONTRATO</t>
  </si>
  <si>
    <t>NÚMERO DE CONTRATO</t>
  </si>
  <si>
    <t>MODALIDAD DE SELECCIÓN</t>
  </si>
  <si>
    <t>NÚMERO DE OFERENTES EN EL PROCESO</t>
  </si>
  <si>
    <t>OBJETO DEL CONTRATO</t>
  </si>
  <si>
    <t>CONTRATISTA</t>
  </si>
  <si>
    <t>NIT O CÉDULA</t>
  </si>
  <si>
    <t>TIPO DE GASTO</t>
  </si>
  <si>
    <t>CRP</t>
  </si>
  <si>
    <t>VALOR DEL CONTRATO</t>
  </si>
  <si>
    <t>ANTICIPOS</t>
  </si>
  <si>
    <t>VALOR ANTICIPOS</t>
  </si>
  <si>
    <t>ADICIONES</t>
  </si>
  <si>
    <t>VALOR ADICIONES</t>
  </si>
  <si>
    <t>FECHA DE INICIO</t>
  </si>
  <si>
    <t>FECHA DE LIQUIDACIÓN</t>
  </si>
  <si>
    <t>PRÓRROGAS</t>
  </si>
  <si>
    <t>TÉRMINOS PRÓRROGAS</t>
  </si>
  <si>
    <t>NOMBRE INTERVENTOR O SUPERVISOR</t>
  </si>
  <si>
    <t>% EJECUCIÓN FINANCIERA</t>
  </si>
  <si>
    <t>% EJECUCIÓN FÍSICA</t>
  </si>
  <si>
    <t>FUNCIONAMIENTO</t>
  </si>
  <si>
    <t>INVERSIÓN</t>
  </si>
  <si>
    <t>NO APLICA</t>
  </si>
  <si>
    <t>NO</t>
  </si>
  <si>
    <t>CONTRATACIÓN DIRECTA</t>
  </si>
  <si>
    <t>LIQUIDADO</t>
  </si>
  <si>
    <t>11 MESES</t>
  </si>
  <si>
    <t>8 MESES</t>
  </si>
  <si>
    <t>SI</t>
  </si>
  <si>
    <t>222
403
497</t>
  </si>
  <si>
    <t>231
506
637</t>
  </si>
  <si>
    <t>EN EJECUCIÓN</t>
  </si>
  <si>
    <t>MARIA CORNELIA NISPERUZA</t>
  </si>
  <si>
    <t>3 MESES Y 2 DÍAS</t>
  </si>
  <si>
    <t>313
345
335</t>
  </si>
  <si>
    <t>353
406
387</t>
  </si>
  <si>
    <t>Adición y Prorroga 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t>
  </si>
  <si>
    <t>10 MESES</t>
  </si>
  <si>
    <t>3 MESES Y 28 DÍAS</t>
  </si>
  <si>
    <t>LICITACIÓN PÚBLICA</t>
  </si>
  <si>
    <t>306
337
363</t>
  </si>
  <si>
    <t>347
409
435</t>
  </si>
  <si>
    <t>365 DÍAS</t>
  </si>
  <si>
    <t>87 DÍAS</t>
  </si>
  <si>
    <t>FINALIZADO</t>
  </si>
  <si>
    <t>MÍNIMA CUANTÍA</t>
  </si>
  <si>
    <t>304
364</t>
  </si>
  <si>
    <t>346
436</t>
  </si>
  <si>
    <t>SELECCIÓN ABREVIADA DE MENOR CUANTÍA</t>
  </si>
  <si>
    <t>230 DÍAS</t>
  </si>
  <si>
    <t>90 DÍAS</t>
  </si>
  <si>
    <t>7 MESES</t>
  </si>
  <si>
    <t>6 MESES</t>
  </si>
  <si>
    <t>SUSCRITO SIN INICIAR</t>
  </si>
  <si>
    <t>2 MESES Y 20 DÍAS</t>
  </si>
  <si>
    <t>224
426
488</t>
  </si>
  <si>
    <t>241
514
627</t>
  </si>
  <si>
    <t>N</t>
  </si>
  <si>
    <t>223
407
496</t>
  </si>
  <si>
    <t>233
513
631</t>
  </si>
  <si>
    <t>230
417
487</t>
  </si>
  <si>
    <t>238
509
640</t>
  </si>
  <si>
    <t>228
422</t>
  </si>
  <si>
    <t>235
510</t>
  </si>
  <si>
    <t>219
427</t>
  </si>
  <si>
    <t>243
515</t>
  </si>
  <si>
    <t>10 MESES Y 22 DÍAS</t>
  </si>
  <si>
    <t>231
411
495</t>
  </si>
  <si>
    <t>236
512
622</t>
  </si>
  <si>
    <t>227
424
481</t>
  </si>
  <si>
    <t>246
516
634</t>
  </si>
  <si>
    <t>232
482</t>
  </si>
  <si>
    <t>247
635</t>
  </si>
  <si>
    <t>10 DÍAS</t>
  </si>
  <si>
    <t>N0</t>
  </si>
  <si>
    <t>21 A</t>
  </si>
  <si>
    <t>242
328</t>
  </si>
  <si>
    <t>255
379</t>
  </si>
  <si>
    <t>4 MESES</t>
  </si>
  <si>
    <t>2 MESES</t>
  </si>
  <si>
    <t>237
381</t>
  </si>
  <si>
    <t>252
464</t>
  </si>
  <si>
    <t>3 MESES Y 15 DÍAS</t>
  </si>
  <si>
    <t>240
383</t>
  </si>
  <si>
    <t>256
466</t>
  </si>
  <si>
    <t>3 MESES Y 13 DÍAS</t>
  </si>
  <si>
    <t>241
388</t>
  </si>
  <si>
    <t>257
472</t>
  </si>
  <si>
    <t>3 MESES Y 7 DÍAS</t>
  </si>
  <si>
    <t>251
433</t>
  </si>
  <si>
    <t>264
523</t>
  </si>
  <si>
    <t>2 MESES Y 8 DÍAS</t>
  </si>
  <si>
    <t>257
387</t>
  </si>
  <si>
    <t>272
470</t>
  </si>
  <si>
    <t>260
333</t>
  </si>
  <si>
    <t>273
382</t>
  </si>
  <si>
    <t>267
404</t>
  </si>
  <si>
    <t>278
508</t>
  </si>
  <si>
    <t>2 MESES Y 23 DÍAS</t>
  </si>
  <si>
    <t>268
356</t>
  </si>
  <si>
    <t>279
433</t>
  </si>
  <si>
    <t>5 MESES</t>
  </si>
  <si>
    <t>2 MESES Y 15 DÍAS</t>
  </si>
  <si>
    <t>269
425
490</t>
  </si>
  <si>
    <t>280
507
639</t>
  </si>
  <si>
    <t>3 MESES Y 5 DÍAS</t>
  </si>
  <si>
    <t>8/102017</t>
  </si>
  <si>
    <t>276
376</t>
  </si>
  <si>
    <t>299
462</t>
  </si>
  <si>
    <t>3 MESES</t>
  </si>
  <si>
    <t>PROCESO DE DECLARACIÓN DE INCUMPLIMIENTO</t>
  </si>
  <si>
    <t>8 MESES Y 19 DÍAS</t>
  </si>
  <si>
    <t>323
468</t>
  </si>
  <si>
    <t>371
600</t>
  </si>
  <si>
    <t>15 DÍAS</t>
  </si>
  <si>
    <t>12 MESES</t>
  </si>
  <si>
    <t>6 MESES Y 29 DÍAS</t>
  </si>
  <si>
    <t>325
491</t>
  </si>
  <si>
    <t>370
632</t>
  </si>
  <si>
    <t>7 DÍAS</t>
  </si>
  <si>
    <t>6 MESES Y 10 DÍAS</t>
  </si>
  <si>
    <t>307
448</t>
  </si>
  <si>
    <t>385
554</t>
  </si>
  <si>
    <t>308
449</t>
  </si>
  <si>
    <t>386
553</t>
  </si>
  <si>
    <t>SELECCIÓN ABREVIADA POR SUBASTA INVERSA</t>
  </si>
  <si>
    <t>5 MESES Y 25 DÍAS</t>
  </si>
  <si>
    <t>353
486</t>
  </si>
  <si>
    <t>412
629</t>
  </si>
  <si>
    <t>ESTADO DEL CONTRATO A 31/12/2017</t>
  </si>
  <si>
    <t>5 MESES Y 7 DÍAS</t>
  </si>
  <si>
    <t>8 DÍAS</t>
  </si>
  <si>
    <t>30 DÍAS</t>
  </si>
  <si>
    <t>347
454</t>
  </si>
  <si>
    <t>437
568</t>
  </si>
  <si>
    <t>366
485</t>
  </si>
  <si>
    <t>441
626</t>
  </si>
  <si>
    <t>4 MESES Y 13 DÍAS</t>
  </si>
  <si>
    <t>11 DÍAS</t>
  </si>
  <si>
    <t>3 MESES Y 29 DÍAS</t>
  </si>
  <si>
    <t>374
483</t>
  </si>
  <si>
    <t>446
628</t>
  </si>
  <si>
    <t>3 MESES Y 26 DÍAS</t>
  </si>
  <si>
    <t>336
354</t>
  </si>
  <si>
    <t>384
415</t>
  </si>
  <si>
    <t>215 DÍAS</t>
  </si>
  <si>
    <t>3 MESES Y 9 DÍAS</t>
  </si>
  <si>
    <t>396
492</t>
  </si>
  <si>
    <t>469
630</t>
  </si>
  <si>
    <t>3 MESES Y 8 DÍAS</t>
  </si>
  <si>
    <t>12 DÍAS</t>
  </si>
  <si>
    <t>402
493</t>
  </si>
  <si>
    <t>481
638</t>
  </si>
  <si>
    <t>3 MESES Y 4 DÍAS</t>
  </si>
  <si>
    <t>270 DÍAS</t>
  </si>
  <si>
    <t>409
494</t>
  </si>
  <si>
    <t>484
633</t>
  </si>
  <si>
    <t>13 DÍAS</t>
  </si>
  <si>
    <t>2 MESES Y 27 DÍAS</t>
  </si>
  <si>
    <t>2 MESES Y 12 DÍAS</t>
  </si>
  <si>
    <t>2 MESES Y 9 DÍAS</t>
  </si>
  <si>
    <t>2 MESES Y 3 DÍAS</t>
  </si>
  <si>
    <t>1 MES Y 27 DÍAS</t>
  </si>
  <si>
    <t>1 MES</t>
  </si>
  <si>
    <t>1 MES Y 23 DÍAS</t>
  </si>
  <si>
    <t>441
489</t>
  </si>
  <si>
    <t>562
624</t>
  </si>
  <si>
    <t>1 MES Y 10 DÍAS</t>
  </si>
  <si>
    <t>1 MES Y 8 DÍAS</t>
  </si>
  <si>
    <t>CONCURSO DE MÉRITOS</t>
  </si>
  <si>
    <t>21 DÍAS</t>
  </si>
  <si>
    <t>23 DÍAS</t>
  </si>
  <si>
    <t>246
371</t>
  </si>
  <si>
    <t>263
447</t>
  </si>
  <si>
    <t>5 MESES Y 23 DÍAS</t>
  </si>
  <si>
    <t>fgsdgdsg</t>
  </si>
  <si>
    <t>Etiquetas de fila</t>
  </si>
  <si>
    <t>(en blanco)</t>
  </si>
  <si>
    <t>Total general</t>
  </si>
  <si>
    <t>(Todas)</t>
  </si>
  <si>
    <t>Cuenta de OBJETO DEL CONTRATO</t>
  </si>
  <si>
    <t>Suma de VALOR DEL CONTRATO</t>
  </si>
  <si>
    <t>CONTRATACIÓN DIRECTA PRESTACIÓN DE SERVICIOS</t>
  </si>
  <si>
    <t>CONTRATO O CONVENIO INTERADMINISTRÁTIVO</t>
  </si>
  <si>
    <t>CONVENIO DE ASOCIACIÓN</t>
  </si>
  <si>
    <t>OTRAS</t>
  </si>
  <si>
    <t>Suma de VALOR ADICIONES</t>
  </si>
  <si>
    <t>CANTIDAD DE PROCESOS</t>
  </si>
  <si>
    <t>VALOR PROCESOS ADJUDICADOS</t>
  </si>
  <si>
    <t>ADJUDICADOS EN 2017</t>
  </si>
  <si>
    <t>MODALIDAD</t>
  </si>
  <si>
    <t>ADICIONES A PROCESOS ADJUDICADOS EN VIGENCIAS ANTERIORES</t>
  </si>
  <si>
    <t>PAGO EDILES</t>
  </si>
  <si>
    <t>ARL</t>
  </si>
  <si>
    <t>SERVICIOS PÚBLICOS</t>
  </si>
  <si>
    <t>SEGURIDAD SOCIAL EDILES</t>
  </si>
  <si>
    <t>TOTAL 2017</t>
  </si>
  <si>
    <t>SELECCIÓN ABREVIADA POR BOLSA DE PRODUCTOS</t>
  </si>
  <si>
    <t>ACUERDO MARCO COLOMBIA COMPRA EFICIENTE</t>
  </si>
  <si>
    <t>PLAZO DE EJECUCIÓN INICIAL</t>
  </si>
  <si>
    <t>FECHA DE TERMINACIÓN INCLUIDAS PRORROGAS</t>
  </si>
  <si>
    <t>2 MESES Y 2 DÍAS</t>
  </si>
  <si>
    <t>TOTAL ADICIONES A PROCESOS VIGENCIAS ANTERIORES</t>
  </si>
  <si>
    <t>TOTAL</t>
  </si>
  <si>
    <t>FECHA SUSCRIPCIÓN CONTRATO</t>
  </si>
  <si>
    <t>COMPROMISOS 2017</t>
  </si>
  <si>
    <t>INVERSIÓN DIRECTA Y FUNCIONAMIENTO</t>
  </si>
  <si>
    <t>16 MESES</t>
  </si>
  <si>
    <t>8 meses</t>
  </si>
  <si>
    <t>64 MESES Y 11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</si>
</sst>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_-"/>
    <numFmt numFmtId="165" formatCode="_-* #,##0.0\ _€_-;\-* #,##0.0\ _€_-;_-* &quot;-&quot;\ _€_-;_-@_-"/>
    <numFmt numFmtId="166" formatCode="_-[$$-240A]\ * #,##0.00_-;\-[$$-240A]\ * #,##0.00_-;_-[$$-240A]\ * &quot;-&quot;??_-;_-@_-"/>
    <numFmt numFmtId="167" formatCode="&quot;$&quot;\ #,##0"/>
  </numFmts>
  <fonts count="25" x14ac:knownFonts="1">
    <font>
      <sz val="11"/>
      <color theme="1"/>
      <name val="Calibri"/>
      <family val="2"/>
      <scheme val="minor"/>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color indexed="8"/>
      <name val="Calibri"/>
      <family val="2"/>
      <scheme val="minor"/>
    </font>
    <font>
      <sz val="11"/>
      <name val="Calibri"/>
      <family val="2"/>
      <scheme val="minor"/>
    </font>
    <font>
      <sz val="11"/>
      <color rgb="FF00B050"/>
      <name val="Calibri"/>
      <family val="2"/>
      <scheme val="minor"/>
    </font>
    <font>
      <b/>
      <sz val="11"/>
      <name val="Calibri"/>
      <family val="2"/>
      <scheme val="minor"/>
    </font>
    <font>
      <b/>
      <sz val="12"/>
      <color theme="1"/>
      <name val="Calibri"/>
      <family val="2"/>
      <scheme val="minor"/>
    </font>
    <font>
      <b/>
      <sz val="20"/>
      <color theme="1"/>
      <name val="Calibri"/>
      <family val="2"/>
      <scheme val="minor"/>
    </font>
    <font>
      <sz val="9"/>
      <name val="Calibri"/>
      <family val="2"/>
      <scheme val="minor"/>
    </font>
    <font>
      <b/>
      <sz val="20"/>
      <name val="Calibri"/>
      <family val="2"/>
      <scheme val="minor"/>
    </font>
    <font>
      <b/>
      <sz val="12"/>
      <name val="Calibri"/>
      <family val="2"/>
      <scheme val="minor"/>
    </font>
  </fonts>
  <fills count="4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tint="-0.249977111117893"/>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theme="4" tint="0.39997558519241921"/>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2" applyNumberFormat="0" applyAlignment="0" applyProtection="0"/>
    <xf numFmtId="0" fontId="4" fillId="21" borderId="3" applyNumberFormat="0" applyAlignment="0" applyProtection="0"/>
    <xf numFmtId="0" fontId="5" fillId="0" borderId="4" applyNumberFormat="0" applyFill="0" applyAlignment="0" applyProtection="0"/>
    <xf numFmtId="0" fontId="6" fillId="0" borderId="0" applyNumberFormat="0" applyFill="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7" fillId="28" borderId="2" applyNumberFormat="0" applyAlignment="0" applyProtection="0"/>
    <xf numFmtId="0" fontId="8" fillId="29" borderId="0" applyNumberFormat="0" applyBorder="0" applyAlignment="0" applyProtection="0"/>
    <xf numFmtId="164" fontId="1" fillId="0" borderId="0" applyFont="0" applyFill="0" applyBorder="0" applyAlignment="0" applyProtection="0"/>
    <xf numFmtId="0" fontId="9" fillId="30" borderId="0" applyNumberFormat="0" applyBorder="0" applyAlignment="0" applyProtection="0"/>
    <xf numFmtId="0" fontId="1" fillId="31" borderId="5" applyNumberFormat="0" applyFont="0" applyAlignment="0" applyProtection="0"/>
    <xf numFmtId="9" fontId="1" fillId="0" borderId="0" applyFont="0" applyFill="0" applyBorder="0" applyAlignment="0" applyProtection="0"/>
    <xf numFmtId="0" fontId="10" fillId="20" borderId="6"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7" applyNumberFormat="0" applyFill="0" applyAlignment="0" applyProtection="0"/>
    <xf numFmtId="0" fontId="6" fillId="0" borderId="8" applyNumberFormat="0" applyFill="0" applyAlignment="0" applyProtection="0"/>
    <xf numFmtId="0" fontId="15" fillId="0" borderId="9" applyNumberFormat="0" applyFill="0" applyAlignment="0" applyProtection="0"/>
  </cellStyleXfs>
  <cellXfs count="227">
    <xf numFmtId="0" fontId="0" fillId="0" borderId="0" xfId="0"/>
    <xf numFmtId="14" fontId="0" fillId="0" borderId="0" xfId="0" applyNumberFormat="1"/>
    <xf numFmtId="0" fontId="15" fillId="0" borderId="0" xfId="0" applyFont="1"/>
    <xf numFmtId="0" fontId="0" fillId="32" borderId="0" xfId="0" applyFill="1"/>
    <xf numFmtId="164" fontId="15" fillId="0" borderId="0" xfId="31" applyFont="1"/>
    <xf numFmtId="164" fontId="1" fillId="0" borderId="0" xfId="31" applyFont="1"/>
    <xf numFmtId="164" fontId="1" fillId="0" borderId="0" xfId="31" applyFont="1"/>
    <xf numFmtId="0" fontId="0" fillId="33" borderId="0" xfId="0" applyFill="1"/>
    <xf numFmtId="164" fontId="1" fillId="0" borderId="0" xfId="31" applyFont="1"/>
    <xf numFmtId="164" fontId="0" fillId="0" borderId="0" xfId="0" applyNumberFormat="1"/>
    <xf numFmtId="0" fontId="0" fillId="34" borderId="0" xfId="0" applyFill="1"/>
    <xf numFmtId="14" fontId="0" fillId="34" borderId="0" xfId="0" applyNumberFormat="1" applyFill="1"/>
    <xf numFmtId="164" fontId="1" fillId="34" borderId="0" xfId="31" applyFont="1" applyFill="1"/>
    <xf numFmtId="0" fontId="0" fillId="35" borderId="0" xfId="0" applyFill="1"/>
    <xf numFmtId="14" fontId="0" fillId="35" borderId="0" xfId="0" applyNumberFormat="1" applyFill="1"/>
    <xf numFmtId="164" fontId="1" fillId="35" borderId="0" xfId="31" applyFont="1" applyFill="1"/>
    <xf numFmtId="0" fontId="0" fillId="36" borderId="0" xfId="0" applyFill="1"/>
    <xf numFmtId="14" fontId="0" fillId="36" borderId="0" xfId="0" applyNumberFormat="1" applyFill="1"/>
    <xf numFmtId="164" fontId="1" fillId="36" borderId="0" xfId="31" applyFont="1" applyFill="1"/>
    <xf numFmtId="164" fontId="0" fillId="36" borderId="0" xfId="0" applyNumberFormat="1" applyFill="1"/>
    <xf numFmtId="164" fontId="1" fillId="36" borderId="0" xfId="31" applyFont="1" applyFill="1"/>
    <xf numFmtId="0" fontId="16" fillId="37" borderId="1" xfId="0" applyFont="1" applyFill="1" applyBorder="1" applyAlignment="1" applyProtection="1">
      <alignment vertical="center" wrapText="1"/>
      <protection locked="0"/>
    </xf>
    <xf numFmtId="0" fontId="16" fillId="38" borderId="1" xfId="0" applyFont="1" applyFill="1" applyBorder="1" applyAlignment="1" applyProtection="1">
      <alignment vertical="center" wrapText="1"/>
      <protection locked="0"/>
    </xf>
    <xf numFmtId="165" fontId="15" fillId="0" borderId="0" xfId="31" applyNumberFormat="1" applyFont="1"/>
    <xf numFmtId="14" fontId="0" fillId="32" borderId="0" xfId="0" applyNumberFormat="1" applyFill="1"/>
    <xf numFmtId="164" fontId="1" fillId="32" borderId="0" xfId="31" applyFont="1" applyFill="1"/>
    <xf numFmtId="0" fontId="11" fillId="0" borderId="0" xfId="0" applyFont="1"/>
    <xf numFmtId="0" fontId="0" fillId="39" borderId="0" xfId="0" applyFill="1"/>
    <xf numFmtId="164" fontId="1" fillId="0" borderId="0" xfId="31" applyFont="1"/>
    <xf numFmtId="164" fontId="1" fillId="32" borderId="0" xfId="31" applyFont="1" applyFill="1"/>
    <xf numFmtId="0" fontId="0" fillId="0" borderId="0" xfId="0" applyAlignment="1">
      <alignment vertical="center" wrapText="1"/>
    </xf>
    <xf numFmtId="0" fontId="0" fillId="0" borderId="0" xfId="0" applyAlignment="1">
      <alignment horizontal="center" vertical="center" wrapText="1"/>
    </xf>
    <xf numFmtId="166" fontId="0" fillId="0" borderId="0" xfId="0" applyNumberFormat="1" applyAlignment="1">
      <alignment vertical="center" wrapText="1"/>
    </xf>
    <xf numFmtId="0" fontId="0" fillId="32" borderId="0" xfId="0" applyFill="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8" fillId="40" borderId="0" xfId="0" applyFont="1" applyFill="1" applyAlignment="1">
      <alignment vertical="center" wrapText="1"/>
    </xf>
    <xf numFmtId="0" fontId="18" fillId="32" borderId="0" xfId="0" applyFont="1" applyFill="1" applyAlignment="1">
      <alignment vertical="center" wrapText="1"/>
    </xf>
    <xf numFmtId="0" fontId="0" fillId="0" borderId="0" xfId="0" applyAlignment="1">
      <alignment horizontal="right" vertical="center" wrapText="1"/>
    </xf>
    <xf numFmtId="166" fontId="0" fillId="0" borderId="0" xfId="0" applyNumberFormat="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18" fillId="40" borderId="1" xfId="0" applyFont="1" applyFill="1" applyBorder="1" applyAlignment="1">
      <alignment vertical="center" wrapText="1"/>
    </xf>
    <xf numFmtId="14" fontId="18" fillId="40" borderId="1" xfId="0" applyNumberFormat="1" applyFont="1" applyFill="1" applyBorder="1" applyAlignment="1">
      <alignment horizontal="center" vertical="center"/>
    </xf>
    <xf numFmtId="0" fontId="18" fillId="40" borderId="1" xfId="0" applyFont="1" applyFill="1" applyBorder="1" applyAlignment="1">
      <alignment horizontal="center" vertical="center" wrapText="1"/>
    </xf>
    <xf numFmtId="164" fontId="18" fillId="40" borderId="1" xfId="31" applyFont="1" applyFill="1" applyBorder="1" applyAlignment="1">
      <alignment vertical="center" wrapText="1"/>
    </xf>
    <xf numFmtId="166" fontId="18" fillId="40" borderId="1" xfId="0" applyNumberFormat="1" applyFont="1" applyFill="1" applyBorder="1" applyAlignment="1">
      <alignment vertical="center" wrapText="1"/>
    </xf>
    <xf numFmtId="14" fontId="18" fillId="40" borderId="1" xfId="0" applyNumberFormat="1" applyFont="1" applyFill="1" applyBorder="1" applyAlignment="1">
      <alignment vertical="center" wrapText="1"/>
    </xf>
    <xf numFmtId="10" fontId="18" fillId="40" borderId="1" xfId="34" applyNumberFormat="1" applyFont="1" applyFill="1" applyBorder="1" applyAlignment="1">
      <alignment horizontal="center" vertical="center" wrapText="1"/>
    </xf>
    <xf numFmtId="10" fontId="18" fillId="40" borderId="1" xfId="34" applyNumberFormat="1" applyFont="1" applyFill="1" applyBorder="1" applyAlignment="1">
      <alignment vertical="center" wrapText="1"/>
    </xf>
    <xf numFmtId="0" fontId="18" fillId="32" borderId="1" xfId="0" applyFont="1" applyFill="1" applyBorder="1" applyAlignment="1">
      <alignment vertical="center" wrapText="1"/>
    </xf>
    <xf numFmtId="14" fontId="18" fillId="32" borderId="1" xfId="0" applyNumberFormat="1" applyFont="1" applyFill="1" applyBorder="1" applyAlignment="1">
      <alignment horizontal="center" vertical="center"/>
    </xf>
    <xf numFmtId="0" fontId="18" fillId="32" borderId="1" xfId="0" applyFont="1" applyFill="1" applyBorder="1" applyAlignment="1">
      <alignment horizontal="center" vertical="center" wrapText="1"/>
    </xf>
    <xf numFmtId="164" fontId="18" fillId="32" borderId="1" xfId="31" applyFont="1" applyFill="1" applyBorder="1" applyAlignment="1">
      <alignment vertical="center" wrapText="1"/>
    </xf>
    <xf numFmtId="166" fontId="18" fillId="32" borderId="1" xfId="0" applyNumberFormat="1" applyFont="1" applyFill="1" applyBorder="1" applyAlignment="1">
      <alignment vertical="center" wrapText="1"/>
    </xf>
    <xf numFmtId="14" fontId="18" fillId="32" borderId="1" xfId="0" applyNumberFormat="1" applyFont="1" applyFill="1" applyBorder="1" applyAlignment="1">
      <alignment vertical="center" wrapText="1"/>
    </xf>
    <xf numFmtId="10" fontId="18" fillId="32" borderId="1" xfId="34" applyNumberFormat="1" applyFont="1" applyFill="1" applyBorder="1" applyAlignment="1">
      <alignment horizontal="center" vertical="center" wrapText="1"/>
    </xf>
    <xf numFmtId="10" fontId="18" fillId="32" borderId="1" xfId="34" applyNumberFormat="1" applyFont="1" applyFill="1" applyBorder="1" applyAlignment="1">
      <alignment vertical="center" wrapText="1"/>
    </xf>
    <xf numFmtId="166" fontId="0" fillId="41" borderId="1" xfId="0" applyNumberFormat="1" applyFill="1" applyBorder="1" applyAlignment="1">
      <alignment vertical="center" wrapText="1"/>
    </xf>
    <xf numFmtId="9" fontId="18" fillId="32" borderId="1" xfId="34" applyFont="1" applyFill="1" applyBorder="1" applyAlignment="1">
      <alignment vertical="center" wrapText="1"/>
    </xf>
    <xf numFmtId="0" fontId="0" fillId="32" borderId="1" xfId="0" applyFill="1" applyBorder="1" applyAlignment="1">
      <alignment vertical="center" wrapText="1"/>
    </xf>
    <xf numFmtId="9" fontId="18" fillId="32" borderId="1" xfId="0" applyNumberFormat="1" applyFont="1" applyFill="1" applyBorder="1" applyAlignment="1">
      <alignment vertical="center" wrapText="1"/>
    </xf>
    <xf numFmtId="9" fontId="18" fillId="40" borderId="1" xfId="34" applyFont="1" applyFill="1" applyBorder="1" applyAlignment="1">
      <alignment vertical="center" wrapText="1"/>
    </xf>
    <xf numFmtId="0" fontId="0" fillId="0" borderId="1" xfId="0" applyBorder="1" applyAlignment="1">
      <alignment vertical="center" wrapText="1"/>
    </xf>
    <xf numFmtId="14" fontId="11" fillId="0" borderId="1" xfId="0" applyNumberFormat="1" applyFont="1" applyBorder="1" applyAlignment="1">
      <alignment horizontal="center" vertical="center"/>
    </xf>
    <xf numFmtId="164" fontId="1" fillId="0" borderId="1" xfId="31" applyFont="1" applyBorder="1" applyAlignment="1">
      <alignment vertical="center" wrapText="1"/>
    </xf>
    <xf numFmtId="166" fontId="0" fillId="0" borderId="1" xfId="0" applyNumberFormat="1" applyBorder="1" applyAlignment="1">
      <alignment vertical="center" wrapText="1"/>
    </xf>
    <xf numFmtId="10" fontId="1" fillId="0" borderId="1" xfId="34" applyNumberFormat="1" applyFont="1" applyBorder="1" applyAlignment="1">
      <alignment horizontal="center" vertical="center" wrapText="1"/>
    </xf>
    <xf numFmtId="0" fontId="0" fillId="32" borderId="1" xfId="0" applyFill="1" applyBorder="1" applyAlignment="1">
      <alignment horizontal="center" vertical="center" wrapText="1"/>
    </xf>
    <xf numFmtId="164" fontId="1" fillId="32" borderId="1" xfId="31" applyFont="1" applyFill="1" applyBorder="1" applyAlignment="1">
      <alignment vertical="center" wrapText="1"/>
    </xf>
    <xf numFmtId="166" fontId="0" fillId="32" borderId="1" xfId="0" applyNumberFormat="1" applyFill="1" applyBorder="1" applyAlignment="1">
      <alignment vertical="center" wrapText="1"/>
    </xf>
    <xf numFmtId="10" fontId="1" fillId="32" borderId="1" xfId="34" applyNumberFormat="1" applyFont="1" applyFill="1" applyBorder="1" applyAlignment="1">
      <alignment horizontal="center" vertical="center" wrapText="1"/>
    </xf>
    <xf numFmtId="9" fontId="18" fillId="40" borderId="1" xfId="0" applyNumberFormat="1" applyFont="1" applyFill="1" applyBorder="1" applyAlignment="1">
      <alignment horizontal="center" vertical="center" wrapText="1"/>
    </xf>
    <xf numFmtId="0" fontId="18" fillId="0" borderId="1" xfId="0" applyFont="1" applyBorder="1" applyAlignment="1">
      <alignment vertical="center" wrapText="1"/>
    </xf>
    <xf numFmtId="166" fontId="18" fillId="0" borderId="1" xfId="0" applyNumberFormat="1" applyFont="1" applyBorder="1" applyAlignment="1">
      <alignment vertical="center" wrapText="1"/>
    </xf>
    <xf numFmtId="14" fontId="18" fillId="40" borderId="1" xfId="0" applyNumberFormat="1" applyFont="1" applyFill="1" applyBorder="1" applyAlignment="1">
      <alignment horizontal="center" vertical="center" wrapText="1"/>
    </xf>
    <xf numFmtId="166" fontId="18" fillId="0" borderId="1" xfId="0" applyNumberFormat="1" applyFont="1" applyFill="1" applyBorder="1" applyAlignment="1">
      <alignment vertical="center" wrapText="1"/>
    </xf>
    <xf numFmtId="9" fontId="18" fillId="40" borderId="1" xfId="0" applyNumberFormat="1" applyFont="1" applyFill="1" applyBorder="1" applyAlignment="1">
      <alignment vertical="center" wrapText="1"/>
    </xf>
    <xf numFmtId="9" fontId="18" fillId="32" borderId="1" xfId="0" applyNumberFormat="1" applyFont="1" applyFill="1" applyBorder="1" applyAlignment="1">
      <alignment horizontal="center" vertical="center" wrapText="1"/>
    </xf>
    <xf numFmtId="14" fontId="11" fillId="32" borderId="1" xfId="0" applyNumberFormat="1" applyFont="1" applyFill="1" applyBorder="1" applyAlignment="1">
      <alignment horizontal="center" vertical="center"/>
    </xf>
    <xf numFmtId="14" fontId="17" fillId="32" borderId="1" xfId="0" applyNumberFormat="1" applyFont="1" applyFill="1" applyBorder="1" applyAlignment="1">
      <alignment horizontal="center" vertical="center"/>
    </xf>
    <xf numFmtId="14" fontId="0" fillId="32" borderId="1" xfId="0" applyNumberFormat="1" applyFill="1" applyBorder="1" applyAlignment="1">
      <alignment vertical="center" wrapText="1"/>
    </xf>
    <xf numFmtId="9" fontId="0" fillId="32" borderId="1" xfId="34" applyFont="1" applyFill="1" applyBorder="1" applyAlignment="1">
      <alignment horizontal="center" vertical="center" wrapText="1"/>
    </xf>
    <xf numFmtId="9" fontId="0" fillId="32" borderId="1" xfId="0" applyNumberFormat="1" applyFill="1" applyBorder="1" applyAlignment="1">
      <alignment horizontal="center" vertical="center" wrapText="1"/>
    </xf>
    <xf numFmtId="0" fontId="18" fillId="32" borderId="1" xfId="0" applyFont="1" applyFill="1" applyBorder="1" applyAlignment="1">
      <alignment horizontal="right" vertical="center" wrapText="1"/>
    </xf>
    <xf numFmtId="9" fontId="0" fillId="32" borderId="1" xfId="34" applyFont="1" applyFill="1" applyBorder="1" applyAlignment="1">
      <alignment vertical="center" wrapText="1"/>
    </xf>
    <xf numFmtId="14" fontId="0" fillId="32" borderId="1" xfId="0" applyNumberFormat="1" applyFill="1" applyBorder="1" applyAlignment="1">
      <alignment horizontal="center" vertical="center" wrapText="1"/>
    </xf>
    <xf numFmtId="10" fontId="18" fillId="0" borderId="1" xfId="34" applyNumberFormat="1" applyFont="1" applyBorder="1" applyAlignment="1">
      <alignment horizontal="center" vertical="center" wrapText="1"/>
    </xf>
    <xf numFmtId="9" fontId="0" fillId="32" borderId="1" xfId="0" applyNumberFormat="1" applyFill="1" applyBorder="1" applyAlignment="1">
      <alignment vertical="center" wrapText="1"/>
    </xf>
    <xf numFmtId="10" fontId="0" fillId="32" borderId="1" xfId="0" applyNumberFormat="1" applyFill="1" applyBorder="1" applyAlignment="1">
      <alignment vertical="center" wrapText="1"/>
    </xf>
    <xf numFmtId="14" fontId="11" fillId="36" borderId="1" xfId="0" applyNumberFormat="1" applyFont="1" applyFill="1" applyBorder="1" applyAlignment="1">
      <alignment horizontal="center" vertical="center"/>
    </xf>
    <xf numFmtId="10" fontId="0" fillId="32" borderId="1" xfId="0" applyNumberFormat="1" applyFill="1" applyBorder="1" applyAlignment="1">
      <alignment horizontal="center" vertical="center" wrapText="1"/>
    </xf>
    <xf numFmtId="10" fontId="18" fillId="40" borderId="1" xfId="0" applyNumberFormat="1" applyFont="1" applyFill="1" applyBorder="1" applyAlignment="1">
      <alignment horizontal="center" vertical="center" wrapText="1"/>
    </xf>
    <xf numFmtId="14" fontId="11" fillId="32" borderId="1" xfId="0" applyNumberFormat="1" applyFont="1" applyFill="1" applyBorder="1" applyAlignment="1">
      <alignment vertical="center" wrapText="1"/>
    </xf>
    <xf numFmtId="10" fontId="11" fillId="32" borderId="1" xfId="34" applyNumberFormat="1" applyFont="1" applyFill="1" applyBorder="1" applyAlignment="1">
      <alignment horizontal="center" vertical="center" wrapText="1"/>
    </xf>
    <xf numFmtId="0" fontId="15" fillId="0" borderId="0" xfId="0" applyFont="1" applyAlignment="1">
      <alignment horizontal="center" vertical="center" wrapText="1"/>
    </xf>
    <xf numFmtId="0" fontId="17" fillId="40" borderId="1" xfId="0" applyFont="1" applyFill="1" applyBorder="1" applyAlignment="1">
      <alignment horizontal="center" vertical="center" wrapText="1"/>
    </xf>
    <xf numFmtId="166" fontId="17" fillId="41" borderId="1" xfId="0" applyNumberFormat="1" applyFont="1" applyFill="1" applyBorder="1" applyAlignment="1">
      <alignment vertical="center" wrapText="1"/>
    </xf>
    <xf numFmtId="0" fontId="17" fillId="32" borderId="1" xfId="0" applyFont="1" applyFill="1" applyBorder="1" applyAlignment="1">
      <alignment vertical="center" wrapText="1"/>
    </xf>
    <xf numFmtId="0" fontId="0" fillId="0" borderId="0" xfId="0" pivotButton="1" applyAlignment="1">
      <alignment vertical="center" wrapText="1"/>
    </xf>
    <xf numFmtId="0" fontId="0" fillId="0" borderId="0" xfId="0" applyAlignment="1">
      <alignment vertical="center"/>
    </xf>
    <xf numFmtId="164" fontId="0" fillId="0" borderId="0" xfId="31" applyFont="1" applyAlignment="1">
      <alignment vertical="center"/>
    </xf>
    <xf numFmtId="0" fontId="0" fillId="0" borderId="0" xfId="0" applyAlignment="1">
      <alignment horizontal="left" vertical="center" wrapText="1"/>
    </xf>
    <xf numFmtId="0" fontId="18" fillId="32" borderId="0" xfId="0" applyFont="1" applyFill="1" applyAlignment="1">
      <alignment horizontal="left" vertical="center" wrapText="1"/>
    </xf>
    <xf numFmtId="0" fontId="18" fillId="32" borderId="0" xfId="0" applyFont="1" applyFill="1" applyAlignment="1">
      <alignment vertical="center"/>
    </xf>
    <xf numFmtId="164" fontId="18" fillId="32" borderId="0" xfId="31" applyFont="1" applyFill="1" applyAlignment="1">
      <alignment vertical="center"/>
    </xf>
    <xf numFmtId="0" fontId="18" fillId="0" borderId="0" xfId="0" applyFont="1" applyAlignment="1">
      <alignment vertical="center"/>
    </xf>
    <xf numFmtId="0" fontId="0" fillId="0" borderId="0" xfId="0" applyAlignment="1">
      <alignment horizontal="center" vertical="center"/>
    </xf>
    <xf numFmtId="0" fontId="17" fillId="32" borderId="1" xfId="0" applyFont="1" applyFill="1" applyBorder="1" applyAlignment="1">
      <alignment horizontal="left" vertical="center" wrapText="1"/>
    </xf>
    <xf numFmtId="0" fontId="0" fillId="0" borderId="0" xfId="0" applyNumberFormat="1" applyAlignment="1">
      <alignment horizontal="center" vertical="center"/>
    </xf>
    <xf numFmtId="0" fontId="18" fillId="32" borderId="0" xfId="0" applyNumberFormat="1" applyFont="1" applyFill="1" applyAlignment="1">
      <alignment horizontal="center" vertical="center"/>
    </xf>
    <xf numFmtId="0" fontId="0" fillId="36" borderId="0" xfId="0" applyFill="1" applyAlignment="1">
      <alignment horizontal="left" vertical="center" wrapText="1"/>
    </xf>
    <xf numFmtId="0" fontId="0" fillId="36" borderId="0" xfId="0" applyNumberFormat="1" applyFill="1" applyAlignment="1">
      <alignment horizontal="center" vertical="center"/>
    </xf>
    <xf numFmtId="164" fontId="0" fillId="36" borderId="0" xfId="31" applyFont="1" applyFill="1" applyAlignment="1">
      <alignment vertical="center"/>
    </xf>
    <xf numFmtId="0" fontId="0" fillId="36" borderId="0" xfId="0" applyFill="1" applyAlignment="1">
      <alignment vertical="center"/>
    </xf>
    <xf numFmtId="0" fontId="0" fillId="42" borderId="0" xfId="0" applyFill="1" applyAlignment="1">
      <alignment horizontal="left" vertical="center" wrapText="1"/>
    </xf>
    <xf numFmtId="0" fontId="0" fillId="42" borderId="0" xfId="0" applyNumberFormat="1" applyFill="1" applyAlignment="1">
      <alignment horizontal="center" vertical="center"/>
    </xf>
    <xf numFmtId="164" fontId="0" fillId="42" borderId="0" xfId="31" applyFont="1" applyFill="1" applyAlignment="1">
      <alignment vertical="center"/>
    </xf>
    <xf numFmtId="0" fontId="0" fillId="42" borderId="0" xfId="0" applyFill="1" applyAlignment="1">
      <alignment vertical="center"/>
    </xf>
    <xf numFmtId="0" fontId="0" fillId="40" borderId="0" xfId="0" applyFill="1" applyAlignment="1">
      <alignment horizontal="left" vertical="center" wrapText="1"/>
    </xf>
    <xf numFmtId="0" fontId="0" fillId="40" borderId="0" xfId="0" applyNumberFormat="1" applyFill="1" applyAlignment="1">
      <alignment horizontal="center" vertical="center"/>
    </xf>
    <xf numFmtId="164" fontId="0" fillId="40" borderId="0" xfId="31" applyFont="1" applyFill="1" applyAlignment="1">
      <alignment vertical="center"/>
    </xf>
    <xf numFmtId="0" fontId="0" fillId="40" borderId="0" xfId="0" applyFill="1" applyAlignment="1">
      <alignment vertical="center"/>
    </xf>
    <xf numFmtId="0" fontId="0" fillId="0" borderId="0" xfId="0" pivotButton="1" applyAlignment="1">
      <alignment vertical="center"/>
    </xf>
    <xf numFmtId="14" fontId="0" fillId="0" borderId="0" xfId="0" applyNumberFormat="1" applyAlignment="1">
      <alignment vertical="center"/>
    </xf>
    <xf numFmtId="0" fontId="0" fillId="43" borderId="0" xfId="0" applyFill="1" applyAlignment="1">
      <alignment horizontal="left" vertical="center" wrapText="1"/>
    </xf>
    <xf numFmtId="164" fontId="0" fillId="43" borderId="0" xfId="31" applyFont="1" applyFill="1" applyAlignment="1">
      <alignment vertical="center"/>
    </xf>
    <xf numFmtId="0" fontId="0" fillId="43" borderId="0" xfId="0" applyFill="1" applyAlignment="1">
      <alignment vertical="center"/>
    </xf>
    <xf numFmtId="0" fontId="0" fillId="43" borderId="0" xfId="0" applyNumberFormat="1" applyFill="1" applyAlignment="1">
      <alignment horizontal="center" vertical="center"/>
    </xf>
    <xf numFmtId="0" fontId="17" fillId="32" borderId="1" xfId="0" applyFont="1" applyFill="1" applyBorder="1" applyAlignment="1">
      <alignment horizontal="center" vertical="center"/>
    </xf>
    <xf numFmtId="0" fontId="19" fillId="37" borderId="1" xfId="0" applyFont="1" applyFill="1" applyBorder="1" applyAlignment="1">
      <alignment horizontal="center" vertical="center" wrapText="1"/>
    </xf>
    <xf numFmtId="164" fontId="19" fillId="37" borderId="1" xfId="31" applyFont="1" applyFill="1" applyBorder="1" applyAlignment="1">
      <alignment horizontal="center" vertical="center" wrapText="1"/>
    </xf>
    <xf numFmtId="0" fontId="19" fillId="37" borderId="1" xfId="0" applyFont="1" applyFill="1" applyBorder="1" applyAlignment="1">
      <alignment horizontal="center" vertical="center" wrapText="1"/>
    </xf>
    <xf numFmtId="167" fontId="17" fillId="32" borderId="1" xfId="31" applyNumberFormat="1" applyFont="1" applyFill="1" applyBorder="1" applyAlignment="1">
      <alignment vertical="center"/>
    </xf>
    <xf numFmtId="167" fontId="17" fillId="32" borderId="1" xfId="31" applyNumberFormat="1" applyFont="1" applyFill="1" applyBorder="1" applyAlignment="1">
      <alignment vertical="center" wrapText="1"/>
    </xf>
    <xf numFmtId="167" fontId="17" fillId="32" borderId="1" xfId="31" applyNumberFormat="1" applyFont="1" applyFill="1" applyBorder="1" applyAlignment="1">
      <alignment horizontal="right" vertical="center"/>
    </xf>
    <xf numFmtId="167" fontId="19" fillId="0" borderId="1" xfId="31" applyNumberFormat="1" applyFont="1" applyBorder="1" applyAlignment="1">
      <alignment horizontal="right" vertical="center"/>
    </xf>
    <xf numFmtId="166" fontId="18" fillId="41" borderId="1" xfId="0" applyNumberFormat="1" applyFont="1" applyFill="1" applyBorder="1" applyAlignment="1">
      <alignment vertical="center" wrapText="1"/>
    </xf>
    <xf numFmtId="164" fontId="0" fillId="36" borderId="0" xfId="0" applyNumberFormat="1" applyFill="1" applyAlignment="1">
      <alignment vertical="center"/>
    </xf>
    <xf numFmtId="164" fontId="18" fillId="32" borderId="0" xfId="0" applyNumberFormat="1" applyFont="1" applyFill="1" applyAlignment="1">
      <alignment vertical="center"/>
    </xf>
    <xf numFmtId="164" fontId="0" fillId="40" borderId="0" xfId="0" applyNumberFormat="1" applyFill="1" applyAlignment="1">
      <alignment vertical="center"/>
    </xf>
    <xf numFmtId="164" fontId="0" fillId="42" borderId="0" xfId="0" applyNumberFormat="1" applyFill="1" applyAlignment="1">
      <alignment vertical="center"/>
    </xf>
    <xf numFmtId="164" fontId="0" fillId="0" borderId="0" xfId="0" applyNumberFormat="1" applyAlignment="1">
      <alignment vertical="center"/>
    </xf>
    <xf numFmtId="164" fontId="0" fillId="43" borderId="0" xfId="0" applyNumberFormat="1" applyFill="1" applyAlignment="1">
      <alignment vertical="center"/>
    </xf>
    <xf numFmtId="0" fontId="18" fillId="40" borderId="0" xfId="0" applyFont="1" applyFill="1" applyAlignment="1">
      <alignment vertical="center"/>
    </xf>
    <xf numFmtId="0" fontId="18" fillId="36" borderId="0" xfId="0" applyFont="1" applyFill="1" applyAlignment="1">
      <alignment vertical="center"/>
    </xf>
    <xf numFmtId="0" fontId="18" fillId="43" borderId="0" xfId="0" applyFont="1" applyFill="1" applyAlignment="1">
      <alignment vertical="center"/>
    </xf>
    <xf numFmtId="0" fontId="18" fillId="42" borderId="0" xfId="0" applyFont="1" applyFill="1" applyAlignment="1">
      <alignment vertical="center"/>
    </xf>
    <xf numFmtId="167" fontId="18" fillId="32" borderId="0" xfId="0" applyNumberFormat="1" applyFont="1" applyFill="1" applyAlignment="1">
      <alignment vertical="center"/>
    </xf>
    <xf numFmtId="0" fontId="0" fillId="44" borderId="0" xfId="0" applyFill="1" applyAlignment="1">
      <alignment horizontal="left" vertical="center" wrapText="1"/>
    </xf>
    <xf numFmtId="0" fontId="0" fillId="44" borderId="0" xfId="0" applyNumberFormat="1" applyFill="1" applyAlignment="1">
      <alignment horizontal="center" vertical="center"/>
    </xf>
    <xf numFmtId="164" fontId="0" fillId="44" borderId="0" xfId="0" applyNumberFormat="1" applyFill="1" applyAlignment="1">
      <alignment vertical="center"/>
    </xf>
    <xf numFmtId="0" fontId="0" fillId="44" borderId="0" xfId="0" applyFill="1" applyAlignment="1">
      <alignment vertical="center"/>
    </xf>
    <xf numFmtId="164" fontId="0" fillId="44" borderId="0" xfId="31" applyFont="1" applyFill="1" applyAlignment="1">
      <alignment vertical="center"/>
    </xf>
    <xf numFmtId="0" fontId="18" fillId="44" borderId="0" xfId="0" applyFont="1" applyFill="1" applyAlignment="1">
      <alignment vertical="center"/>
    </xf>
    <xf numFmtId="0" fontId="0" fillId="45" borderId="0" xfId="0" applyFill="1" applyAlignment="1">
      <alignment horizontal="left" vertical="center" wrapText="1"/>
    </xf>
    <xf numFmtId="0" fontId="0" fillId="45" borderId="0" xfId="0" applyNumberFormat="1" applyFill="1" applyAlignment="1">
      <alignment horizontal="center" vertical="center"/>
    </xf>
    <xf numFmtId="164" fontId="0" fillId="45" borderId="0" xfId="0" applyNumberFormat="1" applyFill="1" applyAlignment="1">
      <alignment vertical="center"/>
    </xf>
    <xf numFmtId="0" fontId="0" fillId="45" borderId="0" xfId="0" applyFill="1" applyAlignment="1">
      <alignment vertical="center"/>
    </xf>
    <xf numFmtId="164" fontId="0" fillId="45" borderId="0" xfId="31" applyFont="1" applyFill="1" applyAlignment="1">
      <alignment vertical="center"/>
    </xf>
    <xf numFmtId="0" fontId="15" fillId="46" borderId="10" xfId="0" applyNumberFormat="1" applyFont="1" applyFill="1" applyBorder="1" applyAlignment="1">
      <alignment horizontal="center" vertical="center"/>
    </xf>
    <xf numFmtId="164" fontId="15" fillId="46" borderId="10" xfId="31" applyNumberFormat="1" applyFont="1" applyFill="1" applyBorder="1" applyAlignment="1">
      <alignment vertical="center"/>
    </xf>
    <xf numFmtId="0" fontId="18" fillId="45" borderId="0" xfId="0" applyFont="1" applyFill="1" applyAlignment="1">
      <alignment vertical="center"/>
    </xf>
    <xf numFmtId="0" fontId="17" fillId="40" borderId="1" xfId="0" applyFont="1" applyFill="1" applyBorder="1" applyAlignment="1">
      <alignment horizontal="left" vertical="center" wrapText="1"/>
    </xf>
    <xf numFmtId="0" fontId="17" fillId="40" borderId="1" xfId="0" applyFont="1" applyFill="1" applyBorder="1" applyAlignment="1">
      <alignment horizontal="center" vertical="center"/>
    </xf>
    <xf numFmtId="167" fontId="17" fillId="40" borderId="1" xfId="31" applyNumberFormat="1" applyFont="1" applyFill="1" applyBorder="1" applyAlignment="1">
      <alignment horizontal="right" vertical="center"/>
    </xf>
    <xf numFmtId="0" fontId="17" fillId="36" borderId="1" xfId="0" applyFont="1" applyFill="1" applyBorder="1" applyAlignment="1">
      <alignment horizontal="left" vertical="center" wrapText="1"/>
    </xf>
    <xf numFmtId="0" fontId="17" fillId="36" borderId="1" xfId="0" applyNumberFormat="1" applyFont="1" applyFill="1" applyBorder="1" applyAlignment="1">
      <alignment horizontal="center" vertical="center"/>
    </xf>
    <xf numFmtId="167" fontId="17" fillId="36" borderId="1" xfId="31" applyNumberFormat="1" applyFont="1" applyFill="1" applyBorder="1" applyAlignment="1">
      <alignment horizontal="right" vertical="center"/>
    </xf>
    <xf numFmtId="0" fontId="17" fillId="43" borderId="1" xfId="0" applyFont="1" applyFill="1" applyBorder="1" applyAlignment="1">
      <alignment horizontal="left" vertical="center" wrapText="1"/>
    </xf>
    <xf numFmtId="0" fontId="17" fillId="43" borderId="1" xfId="0" applyFont="1" applyFill="1" applyBorder="1" applyAlignment="1">
      <alignment horizontal="center" vertical="center"/>
    </xf>
    <xf numFmtId="167" fontId="17" fillId="43" borderId="1" xfId="31" applyNumberFormat="1" applyFont="1" applyFill="1" applyBorder="1" applyAlignment="1">
      <alignment horizontal="right" vertical="center"/>
    </xf>
    <xf numFmtId="0" fontId="17" fillId="0" borderId="1" xfId="0" applyFont="1" applyBorder="1" applyAlignment="1">
      <alignment horizontal="left" vertical="center" wrapText="1"/>
    </xf>
    <xf numFmtId="0" fontId="17" fillId="0" borderId="1" xfId="0" applyNumberFormat="1" applyFont="1" applyBorder="1" applyAlignment="1">
      <alignment horizontal="center" vertical="center"/>
    </xf>
    <xf numFmtId="167" fontId="17" fillId="0" borderId="1" xfId="31" applyNumberFormat="1" applyFont="1" applyBorder="1" applyAlignment="1">
      <alignment horizontal="right" vertical="center"/>
    </xf>
    <xf numFmtId="0" fontId="17" fillId="42" borderId="1" xfId="0" applyFont="1" applyFill="1" applyBorder="1" applyAlignment="1">
      <alignment horizontal="left" vertical="center" wrapText="1"/>
    </xf>
    <xf numFmtId="0" fontId="17" fillId="42" borderId="1" xfId="0" applyFont="1" applyFill="1" applyBorder="1" applyAlignment="1">
      <alignment horizontal="center" vertical="center"/>
    </xf>
    <xf numFmtId="167" fontId="17" fillId="42" borderId="1" xfId="0" applyNumberFormat="1" applyFont="1" applyFill="1" applyBorder="1" applyAlignment="1">
      <alignment vertical="center"/>
    </xf>
    <xf numFmtId="167" fontId="17" fillId="42" borderId="1" xfId="31" applyNumberFormat="1" applyFont="1" applyFill="1" applyBorder="1" applyAlignment="1">
      <alignment horizontal="right" vertical="center"/>
    </xf>
    <xf numFmtId="0" fontId="17" fillId="0" borderId="1" xfId="0" applyFont="1" applyBorder="1" applyAlignment="1">
      <alignment horizontal="center" vertical="center"/>
    </xf>
    <xf numFmtId="0" fontId="17" fillId="44" borderId="1" xfId="0" applyFont="1" applyFill="1" applyBorder="1" applyAlignment="1">
      <alignment horizontal="left" vertical="center" wrapText="1"/>
    </xf>
    <xf numFmtId="0" fontId="17" fillId="44" borderId="1" xfId="0" applyFont="1" applyFill="1" applyBorder="1" applyAlignment="1">
      <alignment horizontal="center" vertical="center"/>
    </xf>
    <xf numFmtId="167" fontId="17" fillId="44" borderId="1" xfId="0" applyNumberFormat="1" applyFont="1" applyFill="1" applyBorder="1" applyAlignment="1">
      <alignment vertical="center"/>
    </xf>
    <xf numFmtId="167" fontId="17" fillId="44" borderId="1" xfId="31" applyNumberFormat="1" applyFont="1" applyFill="1" applyBorder="1" applyAlignment="1">
      <alignment horizontal="right" vertical="center"/>
    </xf>
    <xf numFmtId="0" fontId="17" fillId="45" borderId="0" xfId="0" applyFont="1" applyFill="1" applyAlignment="1">
      <alignment horizontal="left" vertical="center" wrapText="1"/>
    </xf>
    <xf numFmtId="0" fontId="17" fillId="45" borderId="1" xfId="0" applyFont="1" applyFill="1" applyBorder="1" applyAlignment="1">
      <alignment horizontal="center" vertical="center"/>
    </xf>
    <xf numFmtId="167" fontId="17" fillId="45" borderId="0" xfId="0" applyNumberFormat="1" applyFont="1" applyFill="1" applyAlignment="1">
      <alignment vertical="center"/>
    </xf>
    <xf numFmtId="167" fontId="17" fillId="45" borderId="1" xfId="31" applyNumberFormat="1" applyFont="1" applyFill="1" applyBorder="1" applyAlignment="1">
      <alignment horizontal="right" vertical="center"/>
    </xf>
    <xf numFmtId="167" fontId="22" fillId="39" borderId="1" xfId="31" applyNumberFormat="1" applyFont="1" applyFill="1" applyBorder="1" applyAlignment="1">
      <alignment horizontal="right" vertical="center" wrapText="1"/>
    </xf>
    <xf numFmtId="0" fontId="17" fillId="40" borderId="1" xfId="0" applyNumberFormat="1" applyFont="1" applyFill="1" applyBorder="1" applyAlignment="1">
      <alignment horizontal="center" vertical="center"/>
    </xf>
    <xf numFmtId="167" fontId="17" fillId="40" borderId="1" xfId="31" applyNumberFormat="1" applyFont="1" applyFill="1" applyBorder="1" applyAlignment="1">
      <alignment vertical="center"/>
    </xf>
    <xf numFmtId="167" fontId="17" fillId="43" borderId="1" xfId="31" applyNumberFormat="1" applyFont="1" applyFill="1" applyBorder="1" applyAlignment="1">
      <alignment vertical="center"/>
    </xf>
    <xf numFmtId="167" fontId="17" fillId="42" borderId="1" xfId="31" applyNumberFormat="1" applyFont="1" applyFill="1" applyBorder="1" applyAlignment="1">
      <alignment vertical="center"/>
    </xf>
    <xf numFmtId="167" fontId="19" fillId="0" borderId="1" xfId="31" applyNumberFormat="1" applyFont="1" applyBorder="1" applyAlignment="1">
      <alignment vertical="center"/>
    </xf>
    <xf numFmtId="10" fontId="18" fillId="32" borderId="1" xfId="0" applyNumberFormat="1" applyFont="1" applyFill="1" applyBorder="1" applyAlignment="1">
      <alignment vertical="center" wrapText="1"/>
    </xf>
    <xf numFmtId="16" fontId="0" fillId="0" borderId="0" xfId="0" applyNumberFormat="1" applyAlignment="1">
      <alignment vertical="center" wrapText="1"/>
    </xf>
    <xf numFmtId="14" fontId="17" fillId="0" borderId="1" xfId="0" applyNumberFormat="1" applyFont="1" applyFill="1" applyBorder="1" applyAlignment="1">
      <alignment horizontal="center" vertical="center"/>
    </xf>
    <xf numFmtId="166" fontId="17"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19" fillId="0" borderId="0" xfId="0" applyFont="1" applyFill="1" applyAlignment="1">
      <alignment horizontal="center" vertical="center" wrapText="1"/>
    </xf>
    <xf numFmtId="0" fontId="17" fillId="0" borderId="1" xfId="0" applyFont="1" applyFill="1" applyBorder="1" applyAlignment="1">
      <alignment vertical="center" wrapText="1"/>
    </xf>
    <xf numFmtId="164" fontId="17" fillId="0" borderId="1" xfId="31" applyFont="1" applyFill="1" applyBorder="1" applyAlignment="1">
      <alignment vertical="center" wrapText="1"/>
    </xf>
    <xf numFmtId="14" fontId="17" fillId="0" borderId="1" xfId="0" applyNumberFormat="1" applyFont="1" applyFill="1" applyBorder="1" applyAlignment="1">
      <alignment vertical="center" wrapText="1"/>
    </xf>
    <xf numFmtId="10" fontId="17" fillId="0" borderId="1" xfId="34" applyNumberFormat="1" applyFont="1" applyFill="1" applyBorder="1" applyAlignment="1">
      <alignment horizontal="center" vertical="center" wrapText="1"/>
    </xf>
    <xf numFmtId="10" fontId="17" fillId="0" borderId="1" xfId="34" applyNumberFormat="1" applyFont="1" applyFill="1" applyBorder="1" applyAlignment="1">
      <alignment vertical="center" wrapText="1"/>
    </xf>
    <xf numFmtId="10" fontId="17" fillId="0" borderId="1" xfId="0" applyNumberFormat="1" applyFont="1" applyFill="1" applyBorder="1" applyAlignment="1">
      <alignment vertical="center" wrapText="1"/>
    </xf>
    <xf numFmtId="9" fontId="17" fillId="0" borderId="1" xfId="34" applyFont="1" applyFill="1" applyBorder="1" applyAlignment="1">
      <alignment vertical="center" wrapText="1"/>
    </xf>
    <xf numFmtId="9" fontId="17" fillId="0" borderId="1" xfId="0" applyNumberFormat="1" applyFont="1" applyFill="1" applyBorder="1" applyAlignment="1">
      <alignment vertical="center" wrapText="1"/>
    </xf>
    <xf numFmtId="9" fontId="17"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9" fontId="17" fillId="0" borderId="1" xfId="34"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166" fontId="17" fillId="0" borderId="0" xfId="0" applyNumberFormat="1" applyFont="1" applyFill="1" applyAlignment="1">
      <alignment vertical="center" wrapText="1"/>
    </xf>
    <xf numFmtId="0" fontId="17" fillId="0" borderId="0" xfId="0" applyFont="1" applyFill="1" applyAlignment="1">
      <alignment horizontal="right" vertical="center" wrapText="1"/>
    </xf>
    <xf numFmtId="167" fontId="17" fillId="0" borderId="0" xfId="0" applyNumberFormat="1" applyFont="1" applyFill="1" applyAlignment="1">
      <alignment vertical="center" wrapText="1"/>
    </xf>
    <xf numFmtId="167" fontId="17" fillId="0" borderId="0" xfId="0" applyNumberFormat="1" applyFont="1" applyFill="1" applyAlignment="1">
      <alignment horizontal="right" vertical="center" wrapText="1"/>
    </xf>
    <xf numFmtId="166" fontId="19" fillId="0" borderId="0" xfId="0" applyNumberFormat="1" applyFont="1" applyFill="1" applyAlignment="1">
      <alignment vertical="center" wrapText="1"/>
    </xf>
    <xf numFmtId="166" fontId="19" fillId="0" borderId="0" xfId="0" applyNumberFormat="1" applyFont="1" applyFill="1" applyAlignment="1">
      <alignment horizontal="right"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9" fillId="37" borderId="1" xfId="0" applyFont="1" applyFill="1" applyBorder="1" applyAlignment="1">
      <alignment horizontal="center" vertical="center" wrapText="1"/>
    </xf>
    <xf numFmtId="0" fontId="19" fillId="0" borderId="1" xfId="0" applyFont="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31" builtinId="6"/>
    <cellStyle name="Neutral" xfId="32" builtinId="28" customBuiltin="1"/>
    <cellStyle name="Normal" xfId="0" builtinId="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3">
    <dxf>
      <fill>
        <patternFill>
          <bgColor theme="2" tint="-0.249977111117893"/>
        </patternFill>
      </fill>
    </dxf>
    <dxf>
      <fill>
        <patternFill>
          <bgColor theme="2" tint="-0.249977111117893"/>
        </patternFill>
      </fill>
    </dxf>
    <dxf>
      <fill>
        <patternFill patternType="solid">
          <bgColor theme="0" tint="-0.249977111117893"/>
        </patternFill>
      </fill>
    </dxf>
    <dxf>
      <fill>
        <patternFill patternType="solid">
          <bgColor theme="0" tint="-0.249977111117893"/>
        </patternFill>
      </fill>
    </dxf>
    <dxf>
      <numFmt numFmtId="164" formatCode="_-* #,##0\ _€_-;\-* #,##0\ _€_-;_-* &quot;-&quot;\ _€_-;_-@_-"/>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fill>
        <patternFill patternType="solid">
          <bgColor rgb="FF92D050"/>
        </patternFill>
      </fill>
    </dxf>
    <dxf>
      <fill>
        <patternFill patternType="solid">
          <bgColor rgb="FF92D050"/>
        </patternFill>
      </fill>
    </dxf>
    <dxf>
      <fill>
        <patternFill>
          <bgColor theme="7" tint="0.59999389629810485"/>
        </patternFill>
      </fill>
    </dxf>
    <dxf>
      <fill>
        <patternFill>
          <bgColor theme="7" tint="0.59999389629810485"/>
        </patternFill>
      </fill>
    </dxf>
    <dxf>
      <fill>
        <patternFill>
          <bgColor theme="4" tint="0.39997558519241921"/>
        </patternFill>
      </fill>
    </dxf>
    <dxf>
      <fill>
        <patternFill>
          <bgColor theme="4" tint="0.39997558519241921"/>
        </patternFill>
      </fill>
    </dxf>
    <dxf>
      <numFmt numFmtId="169" formatCode="d/mm/yyyy"/>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alignment horizontal="center" readingOrder="0"/>
    </dxf>
    <dxf>
      <alignment horizontal="center" readingOrder="0"/>
    </dxf>
    <dxf>
      <fill>
        <patternFill patternType="solid">
          <bgColor rgb="FFFFFF00"/>
        </patternFill>
      </fill>
    </dxf>
    <dxf>
      <fill>
        <patternFill patternType="solid">
          <bgColor rgb="FFFFFF00"/>
        </patternFill>
      </fill>
    </dxf>
    <dxf>
      <font>
        <color rgb="FF00B050"/>
      </font>
    </dxf>
    <dxf>
      <font>
        <color rgb="FF00B050"/>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zarate/Desktop/Copia%20de%20Copia%20de%20Formato%20informacion%20entidades%20definitivo-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7"/>
      <sheetName val="Instructivo"/>
      <sheetName val="Equivalencia BH-BMPT"/>
      <sheetName val="Tipo "/>
    </sheetNames>
    <sheetDataSet>
      <sheetData sheetId="0" refreshError="1"/>
      <sheetData sheetId="1" refreshError="1"/>
      <sheetData sheetId="2" refreshError="1"/>
      <sheetData sheetId="3">
        <row r="3">
          <cell r="C3" t="str">
            <v>Contratación directa</v>
          </cell>
        </row>
        <row r="4">
          <cell r="C4" t="str">
            <v xml:space="preserve">Contratación mínima cuantia </v>
          </cell>
        </row>
        <row r="5">
          <cell r="C5" t="str">
            <v xml:space="preserve">Selección abreviada </v>
          </cell>
        </row>
        <row r="6">
          <cell r="C6" t="str">
            <v>Licitación pública</v>
          </cell>
        </row>
        <row r="7">
          <cell r="C7" t="str">
            <v xml:space="preserve">Régimen privado </v>
          </cell>
        </row>
        <row r="8">
          <cell r="C8" t="str">
            <v>Regimen especial</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ia Isabel Forero Zarate" refreshedDate="43129.470608449075" createdVersion="6" refreshedVersion="6" minRefreshableVersion="3" recordCount="377">
  <cacheSource type="worksheet">
    <worksheetSource ref="A5:AC382" sheet="INV 2017"/>
  </cacheSource>
  <cacheFields count="29">
    <cacheField name="AÑO" numFmtId="0">
      <sharedItems containsSemiMixedTypes="0" containsString="0" containsNumber="1" containsInteger="1" minValue="2017" maxValue="2017"/>
    </cacheField>
    <cacheField name="FECHA SUSCRIPCIOÓN CONTRATO" numFmtId="14">
      <sharedItems containsSemiMixedTypes="0" containsNonDate="0" containsDate="1" containsString="0" containsMixedTypes="1" minDate="2011-12-19T00:00:00" maxDate="1900-01-05T10:40:04" count="108">
        <d v="2017-06-28T00:00:00"/>
        <d v="2017-08-04T00:00:00"/>
        <d v="2017-06-16T00:00:00"/>
        <d v="2017-01-01T00:00:00"/>
        <d v="2017-05-02T00:00:00"/>
        <d v="2017-11-16T00:00:00"/>
        <d v="2017-06-02T00:00:00"/>
        <d v="2016-06-26T00:00:00"/>
        <d v="2017-10-09T00:00:00"/>
        <d v="2016-12-15T00:00:00"/>
        <d v="2017-04-06T00:00:00"/>
        <d v="2017-06-01T00:00:00"/>
        <d v="2016-09-27T00:00:00"/>
        <d v="2017-09-01T00:00:00"/>
        <d v="2017-10-01T00:00:00"/>
        <d v="2017-03-23T00:00:00"/>
        <d v="2017-12-11T00:00:00"/>
        <d v="2017-07-12T00:00:00"/>
        <d v="2016-04-28T00:00:00"/>
        <d v="2016-08-18T00:00:00"/>
        <d v="2016-09-22T00:00:00"/>
        <d v="2017-09-15T00:00:00"/>
        <d v="2016-05-16T00:00:00"/>
        <d v="2017-09-27T00:00:00"/>
        <d v="2017-08-01T00:00:00"/>
        <d v="2017-12-01T00:00:00"/>
        <d v="2017-03-01T00:00:00"/>
        <d v="2017-04-01T00:00:00"/>
        <d v="2017-05-01T00:00:00"/>
        <d v="2017-06-14T00:00:00"/>
        <d v="2017-07-01T00:00:00"/>
        <d v="2017-01-12T00:00:00"/>
        <d v="2017-02-01T00:00:00"/>
        <d v="2017-03-08T00:00:00"/>
        <d v="2017-04-24T00:00:00"/>
        <d v="2017-05-18T00:00:00"/>
        <d v="2017-12-20T00:00:00"/>
        <d v="2017-10-19T00:00:00"/>
        <d v="2017-02-17T00:00:00"/>
        <d v="2017-08-18T00:00:00"/>
        <d v="2017-11-22T00:00:00"/>
        <d v="2017-01-20T00:00:00"/>
        <d v="2017-09-19T00:00:00"/>
        <d v="2017-03-17T00:00:00"/>
        <d v="2017-06-08T00:00:00"/>
        <d v="2017-12-04T00:00:00"/>
        <d v="2017-10-03T00:00:00"/>
        <d v="2017-09-26T00:00:00"/>
        <d v="2017-05-25T00:00:00"/>
        <d v="2017-04-03T00:00:00"/>
        <d v="2017-03-06T00:00:00"/>
        <d v="2017-02-10T00:00:00"/>
        <d v="2017-01-13T00:00:00"/>
        <d v="2017-09-04T00:00:00"/>
        <d v="2017-07-31T00:00:00"/>
        <d v="2017-07-05T00:00:00"/>
        <d v="2017-05-05T00:00:00"/>
        <d v="2017-09-25T00:00:00"/>
        <d v="2017-11-08T00:00:00"/>
        <d v="2017-11-10T00:00:00"/>
        <d v="2017-08-03T00:00:00"/>
        <d v="2017-10-18T00:00:00"/>
        <d v="2011-12-19T00:00:00"/>
        <d v="2017-12-12T00:00:00"/>
        <d v="2017-12-26T00:00:00"/>
        <d v="2017-12-07T00:00:00"/>
        <d v="2017-12-15T00:00:00"/>
        <d v="2017-09-22T00:00:00"/>
        <d v="2017-09-24T00:00:00"/>
        <d v="2017-10-25T00:00:00"/>
        <d v="2017-11-24T00:00:00"/>
        <d v="2017-03-07T00:00:00"/>
        <d v="2017-02-21T00:00:00"/>
        <d v="2017-12-27T00:00:00"/>
        <d v="2017-02-14T00:00:00"/>
        <d v="2017-02-16T00:00:00"/>
        <d v="2017-02-20T00:00:00"/>
        <d v="2017-02-23T00:00:00"/>
        <d v="2017-02-24T00:00:00"/>
        <d v="2017-02-28T00:00:00"/>
        <d v="2017-03-03T00:00:00"/>
        <d v="2017-06-07T00:00:00"/>
        <d v="2017-06-22T00:00:00"/>
        <d v="2017-07-26T00:00:00"/>
        <d v="2017-08-10T00:00:00"/>
        <d v="2017-09-20T00:00:00"/>
        <d v="2017-09-29T00:00:00"/>
        <d v="2017-10-27T00:00:00"/>
        <d v="2017-11-07T00:00:00"/>
        <d v="2017-11-09T00:00:00"/>
        <d v="2017-12-19T00:00:00"/>
        <d v="2017-12-30T00:00:00"/>
        <d v="2017-11-01T00:00:00"/>
        <d v="2017-02-15T00:00:00"/>
        <d v="2017-02-22T00:00:00"/>
        <d v="2017-03-02T00:00:00"/>
        <d v="2017-04-11T00:00:00"/>
        <d v="2017-07-07T00:00:00"/>
        <d v="2017-09-05T00:00:00"/>
        <d v="2017-10-02T00:00:00"/>
        <d v="2017-10-20T00:00:00"/>
        <d v="2017-11-03T00:00:00"/>
        <d v="2017-11-20T00:00:00"/>
        <d v="2017-11-23T00:00:00"/>
        <d v="2016-12-19T00:00:00"/>
        <d v="2017-12-22T00:00:00"/>
        <d v="2017-10-30T00:00:00" u="1"/>
        <n v="2016" u="1"/>
      </sharedItems>
    </cacheField>
    <cacheField name="TIPO DE CONTRATO" numFmtId="0">
      <sharedItems/>
    </cacheField>
    <cacheField name="NÚMERO DE CONTRATO" numFmtId="0">
      <sharedItems containsMixedTypes="1" containsNumber="1" containsInteger="1" minValue="1" maxValue="300572210"/>
    </cacheField>
    <cacheField name="MODALIDAD DE SELECCIÓN" numFmtId="0">
      <sharedItems containsBlank="1" count="10">
        <s v="SELECCIÓN ABREVIADA POR SUBASTA INVERSA"/>
        <s v="MÍNIMA CUANTÍA"/>
        <s v="ACUERDO MARCO COLOMBIA COMPRA EFICIENTE"/>
        <s v="SELECCIÓN ABREVIADA DE MENOR CUANTÍA"/>
        <s v="CONTRATACIÓN DIRECTA"/>
        <s v="SELECCIÓN ABREVIADA POR BOLSA DE PRODUCTOS"/>
        <s v="NO APLICA"/>
        <s v="LICITACIÓN PÚBLICA"/>
        <s v="CONCURSO DE MÉRITOS"/>
        <m u="1"/>
      </sharedItems>
    </cacheField>
    <cacheField name="NÚMERO DE OFERENTES EN EL PROCESO" numFmtId="0">
      <sharedItems containsBlank="1" containsMixedTypes="1" containsNumber="1" containsInteger="1" minValue="1" maxValue="60"/>
    </cacheField>
    <cacheField name="OBJETO DEL CONTRATO" numFmtId="0">
      <sharedItems longText="1"/>
    </cacheField>
    <cacheField name="CONTRATISTA" numFmtId="0">
      <sharedItems/>
    </cacheField>
    <cacheField name="NIT O CÉDULA" numFmtId="164">
      <sharedItems containsSemiMixedTypes="0" containsString="0" containsNumber="1" containsInteger="1" minValue="8722208" maxValue="1144037315"/>
    </cacheField>
    <cacheField name="TIPO DE GASTO" numFmtId="0">
      <sharedItems/>
    </cacheField>
    <cacheField name="RUBRO" numFmtId="0">
      <sharedItems/>
    </cacheField>
    <cacheField name="CDP" numFmtId="0">
      <sharedItems containsMixedTypes="1" containsNumber="1" containsInteger="1" minValue="200" maxValue="509"/>
    </cacheField>
    <cacheField name="CRP" numFmtId="0">
      <sharedItems containsMixedTypes="1" containsNumber="1" containsInteger="1" minValue="192" maxValue="636"/>
    </cacheField>
    <cacheField name="VALOR DEL CONTRATO" numFmtId="0">
      <sharedItems containsString="0" containsBlank="1" containsNumber="1" containsInteger="1" minValue="100" maxValue="5216531922"/>
    </cacheField>
    <cacheField name="ANTICIPOS" numFmtId="0">
      <sharedItems containsBlank="1"/>
    </cacheField>
    <cacheField name="VALOR ANTICIPOS" numFmtId="0">
      <sharedItems containsString="0" containsBlank="1" containsNumber="1" containsInteger="1" minValue="0" maxValue="0"/>
    </cacheField>
    <cacheField name="ADICIONES" numFmtId="0">
      <sharedItems containsBlank="1"/>
    </cacheField>
    <cacheField name="VALOR ADICIONES" numFmtId="0">
      <sharedItems containsSemiMixedTypes="0" containsString="0" containsNumber="1" containsInteger="1" minValue="0" maxValue="354895852"/>
    </cacheField>
    <cacheField name="PLAZO DE EJECUCIÓN INICIAL" numFmtId="0">
      <sharedItems containsBlank="1"/>
    </cacheField>
    <cacheField name="FECHA DE INICIO" numFmtId="14">
      <sharedItems containsNonDate="0" containsDate="1" containsString="0" containsBlank="1" minDate="2011-12-21T00:00:00" maxDate="2017-12-31T00:00:00"/>
    </cacheField>
    <cacheField name="FECHA DE TERMINACIÓN INCLUIDAS PRORROGAS" numFmtId="0">
      <sharedItems containsDate="1" containsBlank="1" containsMixedTypes="1" minDate="2017-04-28T00:00:00" maxDate="2019-05-27T00:00:00"/>
    </cacheField>
    <cacheField name="FECHA DE LIQUIDACIÓN" numFmtId="0">
      <sharedItems containsDate="1" containsBlank="1" containsMixedTypes="1" minDate="1899-12-31T00:00:00" maxDate="2017-10-18T00:00:00"/>
    </cacheField>
    <cacheField name="PRÓRROGAS" numFmtId="0">
      <sharedItems containsBlank="1"/>
    </cacheField>
    <cacheField name="TÉRMINOS PRÓRROGAS" numFmtId="0">
      <sharedItems containsBlank="1" containsMixedTypes="1" containsNumber="1" containsInteger="1" minValue="0" maxValue="0"/>
    </cacheField>
    <cacheField name="NOMBRE INTERVENTOR O SUPERVISOR" numFmtId="0">
      <sharedItems containsBlank="1"/>
    </cacheField>
    <cacheField name="fgsdgdsg" numFmtId="166">
      <sharedItems containsSemiMixedTypes="0" containsString="0" containsNumber="1" containsInteger="1" minValue="0" maxValue="324299044"/>
    </cacheField>
    <cacheField name="% EJECUCIÓN FINANCIERA" numFmtId="10">
      <sharedItems containsSemiMixedTypes="0" containsString="0" containsNumber="1" minValue="0" maxValue="1"/>
    </cacheField>
    <cacheField name="% EJECUCIÓN FÍSICA" numFmtId="0">
      <sharedItems containsBlank="1" containsMixedTypes="1" containsNumber="1" minValue="0" maxValue="1"/>
    </cacheField>
    <cacheField name="ESTADO DEL CONTRATO A 31/12/2017"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7">
  <r>
    <n v="2017"/>
    <x v="0"/>
    <s v="CONTRATO DE SUMINISTRO"/>
    <n v="60"/>
    <x v="0"/>
    <n v="15"/>
    <s v="¿EL SUMINISTRO DE ELEMENTOS DE PAPELERÍA TONERS, TINTAS, CARTUCHOS, CONSUMIBLES Y ELEMENTOS DE IMPRESIÓN, ASÍ COMO LOS ELEMENTOS Y UTILES DE OFICINA CON DESTINO AL FDL DE TEUSAQUILLO, CONFORME A LAS NECESIDADES DE LA ENTIDAD POR EL SISTEMA DE PEDIDO A DEMANDA¿."/>
    <s v="GRUPO LOS LAGOS S.A.S"/>
    <n v="860053274"/>
    <s v="FUNCIONAMIENTO"/>
    <s v="3-1-2-01-02-00-0000-00"/>
    <s v="308_x000a_449"/>
    <s v="386_x000a_553"/>
    <n v="50000000"/>
    <s v="NO"/>
    <n v="0"/>
    <s v="SI"/>
    <n v="25000000"/>
    <s v="7 MESES"/>
    <d v="2017-07-07T00:00:00"/>
    <d v="2018-04-06T00:00:00"/>
    <s v="NO APLICA"/>
    <s v="SI"/>
    <s v="2 MESES"/>
    <s v="MARIA CORNELIA NISPERUZA"/>
    <n v="39974414"/>
    <n v="0.5329921866666667"/>
    <n v="0.5329921866666667"/>
    <s v="EN EJECUCIÓN"/>
  </r>
  <r>
    <n v="2017"/>
    <x v="1"/>
    <s v="ACEPTACION DE OFERTA"/>
    <n v="64"/>
    <x v="1"/>
    <n v="7"/>
    <s v="¿REALIZAR EL MANTENIMIENTO PREVENTIVO Y CORRECTIVO DE LOS EQUIPOS DE CÓMPUTO, IMPRESORAS, ESCANER, VIDEO BEAM, UPS, EQUIPOS ACTIVOS (SWITCH), SERVIDOR PROPIEDAD DEL FONDO DE DESARROLLO LOCAL DE TEUSAQUILLO, INCLUIDA BOLSA DE REPUESTOS AGOTABLE, SEGÚN NECESIDADES DE LA ENTIDAD DE ACUERDO A LOS PRESENTES ESTUDIOS PREVIOS¿."/>
    <s v="AA MANTENIMIENTO A COMPUTADORES S.A.S."/>
    <n v="900280219"/>
    <s v="FUNCIONAMIENTO"/>
    <s v="3-1-2-01-02-00-0000-00"/>
    <s v="347_x000a_454"/>
    <s v="437_x000a_568"/>
    <n v="20000000"/>
    <s v="NO"/>
    <n v="0"/>
    <s v="SI"/>
    <n v="5000000"/>
    <s v="6 MESES"/>
    <d v="2017-08-15T00:00:00"/>
    <d v="2018-02-14T00:00:00"/>
    <s v="NO APLICA"/>
    <s v="NO"/>
    <n v="0"/>
    <s v="MARIA CORNELIA NISPERUZA"/>
    <n v="21035550"/>
    <n v="0.841422"/>
    <n v="0.841422"/>
    <s v="EN EJECUCIÓN"/>
  </r>
  <r>
    <n v="2017"/>
    <x v="2"/>
    <s v="ACEPTACION DE OFERTA"/>
    <n v="57"/>
    <x v="1"/>
    <n v="3"/>
    <s v="El contrato que se pretende celebrar, tendrá por objeto¿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
    <s v="COMPAÑIA DE SERVICIOS AUTOMOTRICES SAS"/>
    <n v="900542932"/>
    <s v="FUNCIONAMIENTO"/>
    <s v="3-1-2-01-03-00-0000-00"/>
    <n v="310"/>
    <n v="381"/>
    <n v="3000000"/>
    <s v="NO"/>
    <n v="0"/>
    <s v="NO"/>
    <n v="0"/>
    <s v="7 MESES"/>
    <d v="2017-06-30T00:00:00"/>
    <d v="2018-01-29T00:00:00"/>
    <s v="NO APLICA"/>
    <s v="NO"/>
    <n v="0"/>
    <s v="MARIA CORNELIA NISPERUZA"/>
    <n v="0"/>
    <n v="0"/>
    <n v="0.8571428571428571"/>
    <s v="EN EJECUCIÓN"/>
  </r>
  <r>
    <n v="2017"/>
    <x v="3"/>
    <s v="OFERTA DE COMPRA"/>
    <n v="6104"/>
    <x v="2"/>
    <m/>
    <s v="Adición y Prorroga No 1 al CSU 091-2015Contratar el servicio integral y continuo de combustible, para los    vehículos que conforman el parque automotor de la Alcaldía Local de Teusaquillo a través de Colombia Compra Eficiente acogiéndonos al acuerdo marco CCE-290-1-2015-1"/>
    <s v="ORGANIZACION TERPEL S A"/>
    <n v="830095213"/>
    <s v="FUNCIONAMIENTO"/>
    <s v="3-1-2-01-03-00-0000-00"/>
    <n v="284"/>
    <n v="304"/>
    <m/>
    <m/>
    <m/>
    <m/>
    <n v="10800000"/>
    <m/>
    <d v="2017-01-01T00:00:00"/>
    <m/>
    <m/>
    <m/>
    <m/>
    <m/>
    <n v="4826959"/>
    <n v="0.44694064814814816"/>
    <m/>
    <m/>
  </r>
  <r>
    <n v="2017"/>
    <x v="0"/>
    <s v="CONTRATO DE SUMINISTRO"/>
    <n v="60"/>
    <x v="0"/>
    <n v="15"/>
    <s v="¿EL SUMINISTRO DE ELEMENTOS DE PAPELERÍA TONERS, TINTAS, CARTUCHOS, CONSUMIBLES Y ELEMENTOS DE IMPRESIÓN, ASÍ COMO LOS ELEMENTOS Y UTILES DE OFICINA CON DESTINO AL FDL DE TEUSAQUILLO, CONFORME A LAS NECESIDADES DE LA ENTIDAD POR EL SISTEMA DE PEDIDO A DEMANDA¿."/>
    <s v="GRUPO LOS LAGOS S.A.S"/>
    <n v="860053274"/>
    <s v="FUNCIONAMIENTO"/>
    <s v="3-1-2-01-04-00-0000-00"/>
    <s v="307_x000a_448"/>
    <s v="385_x000a_554"/>
    <n v="60000000"/>
    <s v="NO"/>
    <n v="0"/>
    <s v="SI"/>
    <n v="30000000"/>
    <s v="7 MESES"/>
    <d v="2017-07-07T00:00:00"/>
    <d v="2018-04-06T00:00:00"/>
    <s v="NO APLICA"/>
    <s v="SI"/>
    <s v="2 MESES"/>
    <s v="MARIA CORNELIA NISPERUZA"/>
    <n v="49271407"/>
    <n v="0.54746007777777783"/>
    <n v="0.54746007777777783"/>
    <s v="EN EJECUCIÓN"/>
  </r>
  <r>
    <n v="2017"/>
    <x v="4"/>
    <s v="CONTRATO DE PRESTACION DE SERVICIOS"/>
    <n v="52"/>
    <x v="3"/>
    <n v="5"/>
    <s v="El contrato que se pretende celebrar, tendrá por objeto ¿PRESTAR EL SERVICIO INTEGRAL DE ASEO, CAFETERÍA Y MANTENIMIENTO DE LAS INSTALACIONES FI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ECNICOS ¿."/>
    <s v="ARIOS COLOMBIA SAS"/>
    <n v="900183528"/>
    <s v="FUNCIONAMIENTO"/>
    <s v="3-1-2-01-04-00-0000-00"/>
    <n v="282"/>
    <n v="329"/>
    <n v="27000000"/>
    <s v="NO"/>
    <n v="0"/>
    <s v="NO"/>
    <n v="0"/>
    <s v="10 MESES"/>
    <d v="2017-05-02T00:00:00"/>
    <d v="2018-03-03T00:00:00"/>
    <s v="NO APLICA"/>
    <s v="NO"/>
    <n v="0"/>
    <s v="MARIA CORNELIA NISPERUZA"/>
    <n v="1890431"/>
    <n v="7.001596296296296E-2"/>
    <n v="0.8"/>
    <s v="EN EJECUCIÓN"/>
  </r>
  <r>
    <n v="2017"/>
    <x v="5"/>
    <s v="CONTRATO DE COMPRAVENTA"/>
    <n v="93"/>
    <x v="0"/>
    <n v="2"/>
    <s v="¿LA ADQUISICION DE EQUIPOS Y ELEMENTOS TECNOLOGICOS (COMPUTADORES, IMPRESORAS, ESTACION DE TRABAJO (WORKSTATION), SUITE DE ADOBE 2017 SUSCRIPCION POR DOS (2) AÑOS ENTRE OTROS), PARA LA ALCALDIA LOCAL DE TEUSAQUILLO Y PARA LA DOTACIÓN DE COLEGIOS DE LA LOCALIDAD DE TEUSAQUILLO, DE CONFORMIDAD CON LAS ESPECIFICACIONES TECNICAS Y CONDICIONES ESTABLECIDAS EN LOS PRESENTES ESTUDIOS PREVIOS Y ANEXO TECNICO¿."/>
    <s v="NEX COMPUTER S A"/>
    <n v="830110570"/>
    <s v="FUNCIONAMIENTO"/>
    <s v="3-1-2-01-05-00-0000-00"/>
    <n v="389"/>
    <n v="563"/>
    <n v="30000000"/>
    <s v="NO"/>
    <n v="0"/>
    <s v="NO"/>
    <n v="0"/>
    <s v="1 MES"/>
    <d v="2017-11-27T00:00:00"/>
    <d v="2018-01-10T00:00:00"/>
    <s v="NO APLICA"/>
    <s v="SI"/>
    <s v="15 DÍAS"/>
    <s v="MARIA CORNELIA NISPERUZA"/>
    <n v="0"/>
    <n v="0"/>
    <n v="0"/>
    <s v="EN EJECUCIÓN"/>
  </r>
  <r>
    <n v="2017"/>
    <x v="6"/>
    <s v="CONTRATO DE ARRENDAMIENTO"/>
    <n v="53"/>
    <x v="4"/>
    <n v="1"/>
    <s v="OBJETO: El contrato que se pretende celebrar, tendrá por objeto: ¿Entregar a EL FONDO DE DESARROLLO LOCAL DE TEUSAQUILLO a título de arrendamiento, el uso y goce de un inmueble identificado con la nomenclatura Calle 37 No.19-36, para el funcionamiento del depósito y oficina del almacén de la Alcaldía Local, además de contar con los espacios adecuados para la realización de las actividades propias de los diferentes espacios de participación ciudadana¿. "/>
    <s v="CECILIA  CABEZA SANTACRUZ"/>
    <n v="41565172"/>
    <s v="FUNCIONAMIENTO"/>
    <s v="3-1-2-02-01-00-0000-00"/>
    <s v="323_x000a_468"/>
    <s v="371_x000a_600"/>
    <n v="61180000"/>
    <s v="NO"/>
    <n v="0"/>
    <s v="SI"/>
    <n v="4370000"/>
    <s v="7 MESES"/>
    <d v="2017-06-04T00:00:00"/>
    <d v="2018-01-18T00:00:00"/>
    <s v="NO APLICA"/>
    <s v="SI"/>
    <s v="15 DÍAS"/>
    <s v="MARIA CORNELIA NISPERUZA"/>
    <n v="61180000"/>
    <n v="0.93333333333333335"/>
    <n v="0.77777777777777779"/>
    <s v="EN EJECUCIÓN"/>
  </r>
  <r>
    <n v="2017"/>
    <x v="7"/>
    <s v="CONTRATO DE ARRENDAMIENTO"/>
    <n v="55"/>
    <x v="4"/>
    <n v="1"/>
    <s v="ADICIÓN Y PRORROGA NO 1 CAR-055-2016. PRORROGAR EL PLAZO DE LA EJECUCION DEL CONTRATO DE ARRENDAMIENTO CAR-055-2016 POR EL TERMINO DE SEIS MESES APARTIR DEL ..."/>
    <s v="HOLDINGRIP SAS"/>
    <n v="900521065"/>
    <s v="FUNCIONAMIENTO"/>
    <s v="3-1-2-02-01-00-0000-00"/>
    <n v="355"/>
    <n v="413"/>
    <m/>
    <s v="NO"/>
    <n v="0"/>
    <s v="SI"/>
    <n v="87360000"/>
    <s v="12 MESES"/>
    <d v="2016-06-27T00:00:00"/>
    <d v="2018-01-26T00:00:00"/>
    <s v="NO APLICA"/>
    <s v="SI"/>
    <s v="6 MESES"/>
    <s v="MARIA CORNELIA NISPERUZA"/>
    <n v="72800000"/>
    <n v="0.83333333333333337"/>
    <n v="0.91666666666666663"/>
    <s v="EN EJECUCIÓN"/>
  </r>
  <r>
    <n v="2017"/>
    <x v="8"/>
    <s v="OPERACION DE MERCADO ABIERTO"/>
    <n v="30023607"/>
    <x v="5"/>
    <s v="NO APLICA"/>
    <s v="El contrato que se pretende celebrar, tendrá por objeto ¿Servicios de comisionista comprador para el suministro de equipos tecnológicos, licencias (software), materiales, elementos, insumos, consumibles y servicios para las diferentes necesidades de la Alcaldía Local de Teusaquillo de conformidad con el procedimiento establecido en el reglamento de funcionamiento y operación de la Bolsa Mercantil de Colombia.¿ALCANCE AL OBJETO: ¿ADQUIRIR EL SERVICIO DE TRANSPORTE TERRESTRE AUTOMOTOR ESPECIAL REQUERIDO PARA EL TRASLADO DEL PERSONAL DE APOYO Y USUARIOS EN EL MARCO DE LA MISIONALIDAD DE LA ALCALDIA LOCAL DE TEUSAQUILLO.¿"/>
    <s v="AGROBOLSA S A COMISIONISTA DE BOLSA"/>
    <n v="830103828"/>
    <s v="FUNCIONAMIENTO"/>
    <s v="3-1-2-02-03-00-0000-00"/>
    <n v="346"/>
    <n v="527"/>
    <n v="457436"/>
    <s v="NO"/>
    <n v="0"/>
    <s v="NO"/>
    <n v="0"/>
    <s v="5 MESES Y 23 DÍAS"/>
    <d v="2017-10-24T00:00:00"/>
    <d v="2018-03-31T00:00:00"/>
    <s v="NO APLICA"/>
    <s v="NO"/>
    <n v="0"/>
    <s v="MARIA CORNELIA NISPERUZA"/>
    <n v="228718"/>
    <n v="0.5"/>
    <n v="0.2"/>
    <s v="EN EJECUCIÓN"/>
  </r>
  <r>
    <n v="2017"/>
    <x v="9"/>
    <s v="CONTRATO DE PRESTACION DE SERVICIOS"/>
    <n v="76"/>
    <x v="4"/>
    <n v="1"/>
    <s v="Adición N° 1 del Contrato N° 076-2016 ¿Prestación del Servicio de Comunicación de AVANTEL de radio y telefonía por el sistema IDEN para la Alcaldía Local de Teusaquillo las 24 horas de manera confidencial, permanente e interrumpida, así como la renovación tecnológica para los 16 (Dieciséis) equipos actuales pertenecientes al FDL."/>
    <s v="AVANTEL S A S"/>
    <n v="830016046"/>
    <s v="FUNCIONAMIENTO"/>
    <s v="3-1-2-02-03-00-0000-00"/>
    <n v="480"/>
    <n v="601"/>
    <m/>
    <s v="NO"/>
    <n v="0"/>
    <s v="SI"/>
    <n v="4500000"/>
    <s v="12 MESES"/>
    <d v="2016-12-16T00:00:00"/>
    <d v="2018-03-15T00:00:00"/>
    <s v="NO APLICA"/>
    <s v="SI"/>
    <s v="3 MESES"/>
    <s v="MARIA CORNELIA NISPERUZA"/>
    <n v="0"/>
    <n v="0"/>
    <n v="0.8"/>
    <s v="EN EJECUCIÓN"/>
  </r>
  <r>
    <n v="2017"/>
    <x v="10"/>
    <s v="CAJA MENOR"/>
    <n v="47"/>
    <x v="6"/>
    <s v="NO APLICA"/>
    <s v="PAGAR A NOTIFICADORES DE LA ALCALDIA LOCAL DE TEUSAQUILLO  LOS GASTOS DE TRASPORTE. DE ACUERDO A MEMORANDO 20176320006183."/>
    <s v="FONDO DE DESARROLLO LOCAL DE TEUSAQUILLO"/>
    <n v="899999061"/>
    <s v="FUNCIONAMIENTO"/>
    <s v="3-1-2-02-03-00-0000-00"/>
    <n v="211"/>
    <n v="438"/>
    <n v="593200"/>
    <s v="NO"/>
    <n v="0"/>
    <s v="NO"/>
    <n v="0"/>
    <s v="NO APLICA"/>
    <d v="2017-04-06T00:00:00"/>
    <s v="NO APLICA"/>
    <s v="NO APLICA"/>
    <s v="NO"/>
    <n v="0"/>
    <s v="NO APLICA"/>
    <n v="593200"/>
    <n v="1"/>
    <s v="NO APLICA"/>
    <s v="NO APLICA"/>
  </r>
  <r>
    <n v="2017"/>
    <x v="8"/>
    <s v="OPERACION DE MERCADO ABIERTO"/>
    <n v="30023607"/>
    <x v="5"/>
    <s v="NO APLICA"/>
    <s v="El contrato que se pretende celebrar, tendrá por objeto ¿Servicios de comisionista comprador para el suministro de equipos tecnológicos, licencias (software), materiales, elementos, insumos, consumibles y servicios para las diferentes necesidades de la Alcaldía Local de Teusaquillo de conformidad con el procedimiento establecido en el reglamento de funcionamiento y operación de la Bolsa Mercantil de Colombia.¿ALCANCE AL OBJETO: ¿ADQUIRIR EL SERVICIO DE TRANSPORTE TERRESTRE AUTOMOTOR ESPECIAL REQUERIDO PARA EL TRASLADO DEL PERSONAL DE APOYO Y USUARIOS EN EL MARCO DE LA MISIONALIDAD DE LA ALCALDIA LOCAL DE TEUSAQUILLO.¿"/>
    <s v="SESUMAN SAS"/>
    <n v="825000461"/>
    <s v="FUNCIONAMIENTO"/>
    <s v="3-1-2-02-03-00-0000-00"/>
    <n v="346"/>
    <n v="526"/>
    <n v="29512000"/>
    <s v="NO"/>
    <n v="0"/>
    <s v="NO"/>
    <n v="0"/>
    <s v="5 MESES Y 23 DÍAS"/>
    <d v="2017-10-24T00:00:00"/>
    <d v="2018-03-31T00:00:00"/>
    <s v="NO APLICA"/>
    <s v="NO"/>
    <n v="0"/>
    <s v="MARIA CORNELIA NISPERUZA"/>
    <n v="5902400"/>
    <n v="0.2"/>
    <n v="0.2"/>
    <s v="EN EJECUCIÓN"/>
  </r>
  <r>
    <n v="2017"/>
    <x v="11"/>
    <s v="CAJA MENOR"/>
    <n v="47"/>
    <x v="6"/>
    <s v="NO APLICA"/>
    <s v="PAGAR A NOTIFICADORES DE LA ALCALDIA LOCAL DE TEUSAQUILLO  LOS GASTOS DE TRASPORTE. DE ACUERDO A MEMORANDO 20176320005273"/>
    <s v="FONDO DE DESARROLLO LOCAL DE TEUSAQUILLO"/>
    <n v="899999061"/>
    <s v="FUNCIONAMIENTO"/>
    <s v="3-1-2-02-03-00-0000-00"/>
    <n v="211"/>
    <n v="414"/>
    <n v="600000"/>
    <s v="NO"/>
    <n v="0"/>
    <s v="NO"/>
    <n v="0"/>
    <s v="NO APLICA"/>
    <d v="2017-06-01T00:00:00"/>
    <s v="NO APLICA"/>
    <s v="NO APLICA"/>
    <s v="NO"/>
    <n v="0"/>
    <s v="NO APLICA"/>
    <n v="600000"/>
    <n v="1"/>
    <s v="NO APLICA"/>
    <s v="NO APLICA"/>
  </r>
  <r>
    <n v="2017"/>
    <x v="10"/>
    <s v="CAJA MENOR"/>
    <n v="47"/>
    <x v="6"/>
    <s v="NO APLICA"/>
    <s v="Pagar a notificadores de la Alcaldia Local de Teusaquillo  los gastos de trasporte."/>
    <s v="FONDO DE DESARROLLO LOCAL DE TEUSAQUILLO"/>
    <n v="899999061"/>
    <s v="FUNCIONAMIENTO"/>
    <s v="3-1-2-02-03-00-0000-00"/>
    <n v="211"/>
    <n v="320"/>
    <n v="600000"/>
    <s v="NO"/>
    <n v="0"/>
    <s v="NO"/>
    <n v="0"/>
    <s v="NO APLICA"/>
    <d v="2017-04-06T00:00:00"/>
    <s v="NO APLICA"/>
    <s v="NO APLICA"/>
    <s v="NO"/>
    <n v="0"/>
    <s v="NO APLICA"/>
    <n v="600000"/>
    <n v="1"/>
    <s v="NO APLICA"/>
    <s v="NO APLICA"/>
  </r>
  <r>
    <n v="2017"/>
    <x v="12"/>
    <s v="CONTRATO DE PRESTACION DE SERVICIOS"/>
    <n v="68"/>
    <x v="3"/>
    <n v="7"/>
    <s v="ADICIÓN Y PRORROGA NO 2 AL CPS NO. 068-2015  CUYO OBJETO ES:¿ 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PRESENTES ESTUDIOS PREVIOS¿."/>
    <s v="TRANSPORTES ESIVANS SAS"/>
    <n v="830102646"/>
    <s v="FUNCIONAMIENTO"/>
    <s v="3-1-2-02-03-00-0000-00"/>
    <s v="336_x000a_354"/>
    <s v="384_x000a_415"/>
    <m/>
    <s v="NO"/>
    <n v="0"/>
    <s v="SI"/>
    <n v="13689763"/>
    <s v="6 MESES"/>
    <d v="2016-09-30T00:00:00"/>
    <d v="2017-08-29T00:00:00"/>
    <d v="2017-09-18T00:00:00"/>
    <s v="SI"/>
    <s v="5 MESES"/>
    <s v="MARIA CORNELIA NISPERUZA"/>
    <n v="13689763"/>
    <n v="1"/>
    <n v="1"/>
    <s v="LIQUIDADO"/>
  </r>
  <r>
    <n v="2017"/>
    <x v="13"/>
    <s v="CAJA MENOR"/>
    <n v="47"/>
    <x v="6"/>
    <s v="NO APLICA"/>
    <s v="PAGAR A NOTIFICADORES DE LA ALCALDIA LOCAL DE TEUSAQUILLO  LOS GASTOS DE TRASPORTE. DE ACUERDO A RAD 20176320006983 DE 15-09-2017"/>
    <s v="FONDO DE DESARROLLO LOCAL DE TEUSAQUILLO"/>
    <n v="899999061"/>
    <s v="FUNCIONAMIENTO"/>
    <s v="3-1-2-02-03-00-0000-00"/>
    <n v="211"/>
    <n v="485"/>
    <n v="342400"/>
    <s v="NO"/>
    <n v="0"/>
    <s v="NO"/>
    <n v="0"/>
    <s v="NO APLICA"/>
    <d v="2017-09-01T00:00:00"/>
    <s v="NO APLICA"/>
    <s v="NO APLICA"/>
    <s v="NO"/>
    <n v="0"/>
    <s v="NO APLICA"/>
    <n v="342400"/>
    <n v="1"/>
    <s v="NO APLICA"/>
    <s v="NO APLICA"/>
  </r>
  <r>
    <n v="2017"/>
    <x v="14"/>
    <s v="CAJA MENOR"/>
    <n v="47"/>
    <x v="6"/>
    <s v="NO APLICA"/>
    <s v="PAGAR A NOTIFICADORES DE LA ALCALDIA LOCAL DE TEUSAQUILLO  LOS GASTOS DE TRASPORTE. DE ACUERDO A RADICADO 20176320009473"/>
    <s v="FONDO DE DESARROLLO LOCAL DE TEUSAQUILLO"/>
    <n v="899999061"/>
    <s v="FUNCIONAMIENTO"/>
    <s v="3-1-2-02-03-00-0000-00"/>
    <n v="211"/>
    <n v="597"/>
    <n v="406000"/>
    <s v="NO"/>
    <n v="0"/>
    <s v="NO"/>
    <n v="0"/>
    <s v="NO APLICA"/>
    <d v="2017-10-01T00:00:00"/>
    <s v="NO APLICA"/>
    <s v="NO APLICA"/>
    <s v="NO"/>
    <n v="0"/>
    <s v="NO APLICA"/>
    <n v="406000"/>
    <n v="1"/>
    <s v="NO APLICA"/>
    <s v="NO APLICA"/>
  </r>
  <r>
    <n v="2017"/>
    <x v="8"/>
    <s v="OPERACION DE MERCADO ABIERTO"/>
    <n v="30023607"/>
    <x v="5"/>
    <s v="NO APLICA"/>
    <s v="El contrato que se pretende celebrar, tendrá por objeto ¿Servicios de comisionista comprador para el suministro de equipos tecnológicos, licencias (software), materiales, elementos, insumos, consumibles y servicios para las diferentes necesidades de la Alcaldía Local de Teusaquillo de conformidad con el procedimiento establecido en el reglamento de funcionamiento y operación de la Bolsa Mercantil de Colombia.¿ALCANCE AL OBJETO: ¿ADQUIRIR EL SERVICIO DE TRANSPORTE TERRESTRE AUTOMOTOR ESPECIAL REQUERIDO PARA EL TRASLADO DEL PERSONAL DE APOYO Y USUARIOS EN EL MARCO DE LA MISIONALIDAD DE LA ALCALDIA LOCAL DE TEUSAQUILLO.¿"/>
    <s v="BMC BOLSA MERCANTIL DE COLOMBIA S.A."/>
    <n v="860071250"/>
    <s v="FUNCIONAMIENTO"/>
    <s v="3-1-2-02-03-00-0000-00"/>
    <n v="346"/>
    <n v="525"/>
    <n v="138739"/>
    <s v="NO"/>
    <n v="0"/>
    <s v="NO"/>
    <n v="0"/>
    <s v="5 MESES Y 23 DÍAS"/>
    <d v="2017-10-24T00:00:00"/>
    <d v="2018-03-31T00:00:00"/>
    <s v="NO APLICA"/>
    <s v="NO"/>
    <n v="0"/>
    <s v="MARIA CORNELIA NISPERUZA"/>
    <n v="138739"/>
    <n v="1"/>
    <n v="0.2"/>
    <s v="EN EJECUCIÓN"/>
  </r>
  <r>
    <n v="2017"/>
    <x v="15"/>
    <s v="ACEPTACION DE OFERTA"/>
    <n v="49"/>
    <x v="1"/>
    <n v="6"/>
    <s v="PRESTAR EL SERVICIO INTEGRAL DE FOTOCOPIADO A PRECIOS UNITARIOS SIN FORMULA DE REAJUSTE MEDIANTE EL SISTEMA DE OUTSOURCING DE ACUERDO CON LOS PRESENTES ESTUDIOS PREVIOS, ANEXOS TECNICOS E INVITACIÓN"/>
    <s v="SERTCO S&amp;S LTDA"/>
    <n v="830080796"/>
    <s v="FUNCIONAMIENTO"/>
    <s v="3-1-2-02-04-00-0000-00"/>
    <n v="279"/>
    <n v="321"/>
    <n v="19008000"/>
    <s v="NO"/>
    <n v="0"/>
    <s v="NO"/>
    <n v="0"/>
    <s v="11 MESES"/>
    <d v="2017-04-11T00:00:00"/>
    <d v="2018-03-10T00:00:00"/>
    <s v="NO APLICA"/>
    <s v="NO"/>
    <n v="0"/>
    <s v="MARIA CORNELIA NISPERUZA"/>
    <n v="18131450"/>
    <n v="0.95388520622895623"/>
    <n v="0.95388520622895623"/>
    <s v="EN EJECUCIÓN"/>
  </r>
  <r>
    <n v="2017"/>
    <x v="16"/>
    <s v="ACEPTACION DE OFERTA"/>
    <n v="101"/>
    <x v="1"/>
    <n v="1"/>
    <s v="EL SERVICIO DE MANTENIMIENTO PREVENTIVO Y CORRECTIVO DE LOS SISTEMAS TELEFONICOS DE LAS SEDES DE LA ALCALDIA LOCAL DE TEUSAQUILLO CON SOPORTE PRESENCIAL Y BOLSA DE REPUESTOS AGOTABLE SEGÚN NECESIDADES DE LA ENTIDAD DE ACUERDO A LOS ESTUDIOS PREVIOS"/>
    <s v="COLOMBIANA DE TELEFONOS Y SISTEMAS LIMITADA"/>
    <n v="830079122"/>
    <s v="FUNCIONAMIENTO"/>
    <s v="3-1-2-02-05-01-0000-00"/>
    <n v="467"/>
    <n v="593"/>
    <n v="12000000"/>
    <s v="NO"/>
    <n v="0"/>
    <s v="NO"/>
    <n v="0"/>
    <s v="6 MESES"/>
    <d v="2017-12-29T00:00:00"/>
    <d v="2018-06-28T00:00:00"/>
    <s v="NO APLICA"/>
    <s v="NO"/>
    <n v="0"/>
    <s v="MARIA CORNELIA NISPERUZA"/>
    <n v="0"/>
    <n v="0"/>
    <n v="0"/>
    <s v="EN EJECUCIÓN"/>
  </r>
  <r>
    <n v="2017"/>
    <x v="17"/>
    <s v="CONTRATO DE COMISION"/>
    <n v="58"/>
    <x v="5"/>
    <n v="1"/>
    <s v="OBJETO: EL CONTRATO QUE SE PRETENDE CELEBRAR, TENDRÁ POR OBJETO ¿ADQUISICIÓN A TRAVÉS DE LA BOLSA MERCANTIL DE COLOMBIA S.A. EL SERVICIO DE VIGILANCIA Y SEGURIDAD PRIVADA CON MEDIOS TECNOLOGICOS EN LOS PREDIOS Y CON LAS CONDICIONES TECNICAS QUE DESIGNE EL FONDO DE DESARROLLO LOCAL DE TEUSAQUILLO¿. NOTA: LOS PAGOS SE REALIZARAN CON EL ENDOSO RESPECTIVO ACORDE A LOS SOPORTES Y LO CONTENIDO EN EL ACTA REALIZADA EN EL DESPACHO DE LA ALCLADIA LOCAL DE TEUSAQUILLO EL DIA 12-07-2017 - DOCTORA CORNELIA NISPERUZA FLOREX - ALCALDESA LOCAL (E) Y DEMAS ASISTENTES."/>
    <s v="BMC BOLSA MERCANTIL DE COLOMBIA S.A."/>
    <n v="860071250"/>
    <s v="FUNCIONAMIENTO"/>
    <s v="3-1-2-02-05-01-0000-00"/>
    <n v="324"/>
    <n v="408"/>
    <n v="328000000"/>
    <s v="NO"/>
    <n v="0"/>
    <s v="NO"/>
    <n v="0"/>
    <s v="8 MESES Y 19 DÍAS"/>
    <d v="2017-07-13T00:00:00"/>
    <d v="2018-03-31T00:00:00"/>
    <s v="NO APLICA"/>
    <s v="NO"/>
    <n v="0"/>
    <s v="MARIA CORNELIA NISPERUZA"/>
    <n v="171459735"/>
    <n v="0.52274309451219514"/>
    <n v="0.6470588235294118"/>
    <s v="EN EJECUCIÓN"/>
  </r>
  <r>
    <n v="2017"/>
    <x v="18"/>
    <s v="CONTRATO DE PRESTACION DE SERVICIOS"/>
    <n v="5"/>
    <x v="7"/>
    <n v="12"/>
    <s v="Adición y Prorroga CPS-005-2016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 de acuerdo a los presentes estudios previos"/>
    <s v="COMPANIA DE SEGURIDAD NACIONAL COMSENAL LTDA"/>
    <n v="860518504"/>
    <s v="FUNCIONAMIENTO"/>
    <s v="3-1-2-02-05-01-0000-00"/>
    <s v="313_x000a_345_x000a_335"/>
    <s v="353_x000a_406_x000a_387"/>
    <m/>
    <s v="NO"/>
    <n v="0"/>
    <s v="SI"/>
    <n v="44554044"/>
    <s v="10 MESES"/>
    <d v="2016-05-15T00:00:00"/>
    <d v="2017-07-12T00:00:00"/>
    <d v="2017-08-09T00:00:00"/>
    <s v="SI"/>
    <s v="3 MESES Y 28 DÍAS"/>
    <s v="MARIA CORNELIA NISPERUZA"/>
    <n v="44554044"/>
    <n v="1"/>
    <n v="1"/>
    <s v="LIQUIDADO"/>
  </r>
  <r>
    <n v="2017"/>
    <x v="2"/>
    <s v="ACEPTACION DE OFERTA"/>
    <n v="57"/>
    <x v="1"/>
    <n v="3"/>
    <s v="El contrato que se pretende celebrar, tendrá por objeto¿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
    <s v="COMPAÑIA DE SERVICIOS AUTOMOTRICES SAS"/>
    <n v="900542932"/>
    <s v="FUNCIONAMIENTO"/>
    <s v="3-1-2-02-05-01-0000-00"/>
    <n v="309"/>
    <n v="380"/>
    <n v="15000000"/>
    <s v="NO"/>
    <n v="0"/>
    <s v="NO"/>
    <n v="0"/>
    <s v="7 MESES"/>
    <d v="2017-06-30T00:00:00"/>
    <d v="2018-01-29T00:00:00"/>
    <s v="NO APLICA"/>
    <s v="NO"/>
    <n v="0"/>
    <s v="MARIA CORNELIA NISPERUZA"/>
    <n v="0"/>
    <n v="0"/>
    <n v="0.8571428571428571"/>
    <s v="EN EJECUCIÓN"/>
  </r>
  <r>
    <n v="2017"/>
    <x v="19"/>
    <s v="ORDEN DE COMPRA"/>
    <n v="9967"/>
    <x v="2"/>
    <n v="13"/>
    <s v="Adición No 1 a la orden de compra 9967 que tiene por objeto ¿ Contratar el Servicio integral de aseo, cafetería y mantenimiento para las instalaciones de la Alcaldía Local de Teusaquillo, incluida la Junta Administradora Local, de conformidad con el Acuerdo Marco de Precios por parte de entidades compradoras No. CCE-146-1-AMP-2014¿."/>
    <s v="EASYCLEAN G&amp;E SAS   ."/>
    <n v="860522931"/>
    <s v="FUNCIONAMIENTO"/>
    <s v="3-1-2-02-05-01-0000-00"/>
    <n v="294"/>
    <n v="322"/>
    <m/>
    <s v="NO"/>
    <n v="0"/>
    <s v="SI"/>
    <n v="1895158"/>
    <s v="8 MESES"/>
    <d v="2016-08-18T00:00:00"/>
    <d v="2017-04-28T00:00:00"/>
    <d v="2017-10-06T00:00:00"/>
    <s v="SI"/>
    <s v="11 DÍAS"/>
    <s v="MARIA CORNELIA NISPERUZA"/>
    <n v="1895158"/>
    <n v="1"/>
    <n v="0.99"/>
    <s v="LIQUIDADO"/>
  </r>
  <r>
    <n v="2017"/>
    <x v="4"/>
    <s v="CONTRATO DE PRESTACION DE SERVICIOS"/>
    <n v="52"/>
    <x v="3"/>
    <n v="5"/>
    <s v="El contrato que se pretende celebrar, tendrá por objeto ¿PRESTAR EL SERVICIO INTEGRAL DE ASEO, CAFETERÍA Y MANTENIMIENTO DE LAS INSTALACIONES FI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ECNICOS ¿."/>
    <s v="ARIOS COLOMBIA SAS"/>
    <n v="900183528"/>
    <s v="FUNCIONAMIENTO"/>
    <s v="3-1-2-02-05-01-0000-00"/>
    <n v="281"/>
    <n v="328"/>
    <n v="93500000"/>
    <s v="NO"/>
    <n v="0"/>
    <s v="NO"/>
    <n v="0"/>
    <s v="10 MESES"/>
    <d v="2017-05-02T00:00:00"/>
    <d v="2018-03-03T00:00:00"/>
    <s v="NO APLICA"/>
    <s v="NO"/>
    <n v="0"/>
    <s v="MARIA CORNELIA NISPERUZA"/>
    <n v="51615653"/>
    <n v="0.55203906951871662"/>
    <n v="0.8"/>
    <s v="EN EJECUCIÓN"/>
  </r>
  <r>
    <n v="2017"/>
    <x v="20"/>
    <s v="CONTRATO DE SEGUROS"/>
    <n v="67"/>
    <x v="3"/>
    <n v="1"/>
    <s v="Adicionar el contrato de seguros N° 067-2016, cuyo objeto es ¿Contratar una compañía de seguros legalmente constituida en Colombia, con el fin de asegurar los bienes muebles e inmuebles y demás intereses patrimoniales del Fondo de Desarrollo local de Teusaquillo y los que se encuentran bajo su cuidado, tenencia, control o por los que legalmente pueda ser responsable"/>
    <s v="LA PREVISORA S A COMPAÑIA DE SEGUROS"/>
    <n v="860002400"/>
    <s v="FUNCIONAMIENTO"/>
    <s v="3-1-2-02-06-01-0000-00"/>
    <s v="304_x000a_364"/>
    <s v="346_x000a_436"/>
    <m/>
    <s v="NO"/>
    <n v="0"/>
    <s v="SI"/>
    <n v="20627541"/>
    <s v="230 DÍAS"/>
    <d v="2016-09-26T00:00:00"/>
    <d v="2017-08-11T00:00:00"/>
    <m/>
    <s v="SI"/>
    <s v="90 DÍAS"/>
    <s v="MARIA CORNELIA NISPERUZA"/>
    <n v="20627541"/>
    <n v="1"/>
    <n v="1"/>
    <s v="FINALIZADO"/>
  </r>
  <r>
    <n v="2017"/>
    <x v="21"/>
    <s v="CONTRATO DE SEGUROS"/>
    <n v="68"/>
    <x v="3"/>
    <n v="1"/>
    <s v="Adquisición de las pólizas de daños y patrimoniales, para el programa de seguros del Fondo de Desarrollo Local de Teusaquillo con el fin de proteger los bienes muebles e inmuebles de su propiedad, los intereses patrimoniales y los que se encuentren bajo su cuidado, custodia, tenencia y control"/>
    <s v="LA PREVISORA S A COMPAÑIA DE SEGUROS"/>
    <n v="860002400"/>
    <s v="FUNCIONAMIENTO"/>
    <s v="3-1-2-02-06-01-0000-00"/>
    <n v="365"/>
    <n v="465"/>
    <n v="44372459"/>
    <s v="NO"/>
    <n v="0"/>
    <s v="NO"/>
    <n v="0"/>
    <s v="215 DÍAS"/>
    <d v="2017-09-16T00:00:00"/>
    <d v="2018-04-19T00:00:00"/>
    <s v="NO APLICA"/>
    <s v="NO"/>
    <n v="0"/>
    <s v="MARIA CORNELIA NISPERUZA"/>
    <n v="36448536"/>
    <n v="0.82142249542672408"/>
    <n v="0.82142249542672408"/>
    <s v="EN EJECUCIÓN"/>
  </r>
  <r>
    <n v="2017"/>
    <x v="22"/>
    <s v="CONTRATO DE SEGUROS"/>
    <n v="6"/>
    <x v="1"/>
    <n v="3"/>
    <s v="Adicionar el contrato 006 DEL 2016 cuyo objeto es ¿Adquirir la póliza de vida grupo de  ediles de la Localidad  de Teusaquillo, con compañías de seguros generales y/o de vida legalmente constituidas en Colombia, de acuerdo a los presentes estudios previos y pliego de condiciones¿"/>
    <s v="LA PREVISORA S A COMPAÑIA DE SEGUROS"/>
    <n v="860002400"/>
    <s v="FUNCIONAMIENTO"/>
    <s v="3-1-2-02-06-04-0000-00"/>
    <s v="306_x000a_337_x000a_363"/>
    <s v="347_x000a_409_x000a_435"/>
    <m/>
    <s v="NO"/>
    <n v="0"/>
    <s v="SI"/>
    <n v="3497233"/>
    <s v="365 DÍAS"/>
    <d v="2016-05-17T00:00:00"/>
    <d v="2017-08-11T00:00:00"/>
    <m/>
    <s v="SI"/>
    <s v="87 DÍAS"/>
    <s v="MARIA CORNELIA NISPERUZA"/>
    <n v="3497233"/>
    <n v="1"/>
    <n v="1"/>
    <s v="FINALIZADO"/>
  </r>
  <r>
    <n v="2017"/>
    <x v="23"/>
    <s v="ACEPTACION DE OFERTA"/>
    <n v="79"/>
    <x v="1"/>
    <n v="2"/>
    <s v="Adquirir la póliza de vida grupo de ediles de la Localidad de Teusaquillo, con compañías de seguros generales y/o de vida legalmente constituidas en Colombia, de acuerdo a los presentes estudios previos y pliego de condiciones¿"/>
    <s v="LA PREVISORA S A COMPAÑIA DE SEGUROS"/>
    <n v="860002400"/>
    <s v="FUNCIONAMIENTO"/>
    <s v="3-1-2-02-06-04-0000-00"/>
    <n v="382"/>
    <n v="482"/>
    <n v="5200000"/>
    <s v="NO"/>
    <n v="0"/>
    <s v="NO"/>
    <n v="0"/>
    <s v="270 DÍAS"/>
    <d v="2017-10-04T00:00:00"/>
    <d v="2018-07-03T00:00:00"/>
    <s v="NO APLICA"/>
    <s v="NO"/>
    <n v="0"/>
    <m/>
    <n v="5200000"/>
    <n v="1"/>
    <n v="0.33333333333333331"/>
    <s v="EN EJECUCIÓN"/>
  </r>
  <r>
    <n v="2017"/>
    <x v="24"/>
    <s v="ACTAS"/>
    <n v="8"/>
    <x v="6"/>
    <s v="NO APLICA"/>
    <s v="V/R. DE LA SEGURIDA SOCIAL EN SALUD DE LOS EDILES DE LA LOCALIDAD DE TEUSAQUILLO ACORDE A LOS HONORARIOS PERCIBIDOS DURANTE EL MES DE AGOSTO DE 2017."/>
    <s v="CAJA DE COMPENSACION FAMILIAR - COMPENSAR"/>
    <n v="860066942"/>
    <s v="FUNCIONAMIENTO"/>
    <s v="3-1-2-02-06-05-0000-00"/>
    <n v="378"/>
    <n v="461"/>
    <n v="2427000"/>
    <s v="NO"/>
    <n v="0"/>
    <s v="NO"/>
    <n v="0"/>
    <s v="NO APLICA"/>
    <d v="2017-08-01T00:00:00"/>
    <s v="NO APLICA"/>
    <s v="NO APLICA"/>
    <s v="NO"/>
    <n v="0"/>
    <s v="NO APLICA"/>
    <n v="2427000"/>
    <n v="1"/>
    <s v="NO APLICA"/>
    <s v="NO APLICA"/>
  </r>
  <r>
    <n v="2017"/>
    <x v="13"/>
    <s v="ACTAS"/>
    <n v="9"/>
    <x v="6"/>
    <s v="NO APLICA"/>
    <s v="V/R. DE LA SEGURIDAD SOCIAL EN SALUD POR LOS HONORARIOS DE LOS EDILES DE LA LOCLIDAD POR LA ASISTENCIA A LA SESIONES REALIZADAS DURANTE EL MES DE SEPTIEMBRE DE 2017."/>
    <s v="NUEVA E.P.S S.A"/>
    <n v="900156264"/>
    <s v="FUNCIONAMIENTO"/>
    <s v="3-1-2-02-06-05-0000-00"/>
    <n v="412"/>
    <n v="496"/>
    <n v="809000"/>
    <s v="NO"/>
    <n v="0"/>
    <s v="NO"/>
    <n v="0"/>
    <s v="NO APLICA"/>
    <d v="2017-09-01T00:00:00"/>
    <s v="NO APLICA"/>
    <s v="NO APLICA"/>
    <s v="NO"/>
    <n v="0"/>
    <s v="NO APLICA"/>
    <n v="809000"/>
    <n v="1"/>
    <s v="NO APLICA"/>
    <s v="NO APLICA"/>
  </r>
  <r>
    <n v="2017"/>
    <x v="13"/>
    <s v="ACTAS"/>
    <n v="9"/>
    <x v="6"/>
    <s v="NO APLICA"/>
    <s v="V/R. DE LA SEGURIDAD SOCIAL EN SALUD POR LOS HONORARIOS DE LOS EDILES DE LA LOCLIDAD POR LA ASISTENCIA A LA SESIONES REALIZADAS DURANTE EL MES DE SEPTIEMBRE DE 2017."/>
    <s v="ENTIDAD PROMOTORA DE SALUD SANITAS S.A."/>
    <n v="800251440"/>
    <s v="FUNCIONAMIENTO"/>
    <s v="3-1-2-02-06-05-0000-00"/>
    <n v="412"/>
    <n v="497"/>
    <n v="4724800"/>
    <s v="NO"/>
    <n v="0"/>
    <s v="NO"/>
    <n v="0"/>
    <s v="NO APLICA"/>
    <d v="2017-09-01T00:00:00"/>
    <s v="NO APLICA"/>
    <s v="NO APLICA"/>
    <s v="NO"/>
    <n v="0"/>
    <s v="NO APLICA"/>
    <n v="4724800"/>
    <n v="1"/>
    <s v="NO APLICA"/>
    <s v="NO APLICA"/>
  </r>
  <r>
    <n v="2017"/>
    <x v="13"/>
    <s v="ACTAS"/>
    <n v="9"/>
    <x v="6"/>
    <s v="NO APLICA"/>
    <s v="V/R. DE LA SEGURIDAD SOCIAL EN SALUD POR LOS HONORARIOS DE LOS EDILES DE LA LOCLIDAD POR LA ASISTENCIA A LA SESIONES REALIZADAS DURANTE EL MES DE SEPTIEMBRE DE 2017."/>
    <s v="CAJA DE COMPENSACION FAMILIAR - COMPENSAR"/>
    <n v="860066942"/>
    <s v="FUNCIONAMIENTO"/>
    <s v="3-1-2-02-06-05-0000-00"/>
    <n v="412"/>
    <n v="498"/>
    <n v="1618000"/>
    <s v="NO"/>
    <n v="0"/>
    <s v="NO"/>
    <n v="0"/>
    <s v="NO APLICA"/>
    <d v="2017-09-01T00:00:00"/>
    <s v="NO APLICA"/>
    <s v="NO APLICA"/>
    <s v="NO"/>
    <n v="0"/>
    <s v="NO APLICA"/>
    <n v="1618000"/>
    <n v="1"/>
    <s v="NO APLICA"/>
    <s v="NO APLICA"/>
  </r>
  <r>
    <n v="2017"/>
    <x v="14"/>
    <s v="ACTAS"/>
    <n v="10"/>
    <x v="6"/>
    <s v="NO APLICA"/>
    <s v="V/R. DE LA SEGURIDAD SOCIAL EN SALUD POR LOS HONORARIOS DE LOS EDILES DE LA LOCLIDAD POR LA ASISTENCIA A LA SESIONES REALIZADAS DURANTE EL MES DE OCTUBRE DE 2017."/>
    <s v="NUEVA E.P.S S.A"/>
    <n v="900156264"/>
    <s v="FUNCIONAMIENTO"/>
    <s v="3-1-2-02-06-05-0000-00"/>
    <n v="451"/>
    <n v="549"/>
    <n v="768500"/>
    <s v="NO"/>
    <n v="0"/>
    <s v="NO"/>
    <n v="0"/>
    <s v="NO APLICA"/>
    <d v="2017-10-01T00:00:00"/>
    <s v="NO APLICA"/>
    <s v="NO APLICA"/>
    <s v="NO"/>
    <n v="0"/>
    <s v="NO APLICA"/>
    <n v="768500"/>
    <n v="1"/>
    <s v="NO APLICA"/>
    <s v="NO APLICA"/>
  </r>
  <r>
    <n v="2017"/>
    <x v="14"/>
    <s v="ACTAS"/>
    <n v="10"/>
    <x v="6"/>
    <s v="NO APLICA"/>
    <s v="V/R. DE LA SEGURIDAD SOCIAL EN SALUD POR LOS HONORARIOS DE LOS EDILES DE LA LOCLIDAD POR LA ASISTENCIA A LA SESIONES REALIZADAS DURANTE EL MES DE OCTUBRE DE 2017."/>
    <s v="ENTIDAD PROMOTORA DE SALUD SANITAS S.A."/>
    <n v="800251440"/>
    <s v="FUNCIONAMIENTO"/>
    <s v="3-1-2-02-06-05-0000-00"/>
    <n v="451"/>
    <n v="550"/>
    <n v="4488500"/>
    <s v="NO"/>
    <n v="0"/>
    <s v="NO"/>
    <n v="0"/>
    <s v="NO APLICA"/>
    <d v="2017-10-01T00:00:00"/>
    <s v="NO APLICA"/>
    <s v="NO APLICA"/>
    <s v="NO"/>
    <n v="0"/>
    <s v="NO APLICA"/>
    <n v="4488500"/>
    <n v="1"/>
    <s v="NO APLICA"/>
    <s v="NO APLICA"/>
  </r>
  <r>
    <n v="2017"/>
    <x v="14"/>
    <s v="ACTAS"/>
    <n v="10"/>
    <x v="6"/>
    <s v="NO APLICA"/>
    <s v="V/R. DE LA SEGURIDAD SOCIAL EN SALUD POR LOS HONORARIOS DE LOS EDILES DE LA LOCLIDAD POR LA ASISTENCIA A LA SESIONES REALIZADAS DURANTE EL MES DE OCTUBRE DE 2017."/>
    <s v="CAJA DE COMPENSACION FAMILIAR - COMPENSAR"/>
    <n v="860066942"/>
    <s v="FUNCIONAMIENTO"/>
    <s v="3-1-2-02-06-05-0000-00"/>
    <n v="451"/>
    <n v="551"/>
    <n v="1618000"/>
    <s v="NO"/>
    <n v="0"/>
    <s v="NO"/>
    <n v="0"/>
    <s v="NO APLICA"/>
    <d v="2017-10-01T00:00:00"/>
    <s v="NO APLICA"/>
    <s v="NO APLICA"/>
    <s v="NO"/>
    <n v="0"/>
    <s v="NO APLICA"/>
    <n v="1618000"/>
    <n v="1"/>
    <s v="NO APLICA"/>
    <s v="NO APLICA"/>
  </r>
  <r>
    <n v="2017"/>
    <x v="25"/>
    <s v="ACTAS"/>
    <n v="12"/>
    <x v="6"/>
    <s v="NO APLICA"/>
    <s v="V/R. DEL SERVICIO DE SALUD PARA LOS EDILES DE LA LOCALIDAD DE TEUSAQUILLO, ACORDE AL IBC DE LOS HONORARIOS DEL MES DE NOVIEMBRE DE 2017."/>
    <s v="NUEVA E.P.S S.A"/>
    <n v="900156264"/>
    <s v="FUNCIONAMIENTO"/>
    <s v="3-1-2-02-06-05-0000-00"/>
    <n v="472"/>
    <n v="586"/>
    <n v="809000"/>
    <s v="NO"/>
    <n v="0"/>
    <s v="NO"/>
    <n v="0"/>
    <s v="NO APLICA"/>
    <d v="2017-12-01T00:00:00"/>
    <s v="NO APLICA"/>
    <s v="NO APLICA"/>
    <s v="NO"/>
    <n v="0"/>
    <s v="NO APLICA"/>
    <n v="809000"/>
    <n v="1"/>
    <s v="NO APLICA"/>
    <s v="NO APLICA"/>
  </r>
  <r>
    <n v="2017"/>
    <x v="25"/>
    <s v="ACTAS"/>
    <n v="12"/>
    <x v="6"/>
    <s v="NO APLICA"/>
    <s v="V/R. DEL SERVICIO DE SALUD PARA LOS EDILES DE LA LOCALIDAD DE TEUSAQUILLO, ACORDE AL IBC DE LOS HONORARIOS DEL MES DE NOVIEMBRE DE 2017."/>
    <s v="ENTIDAD PROMOTORA DE SALUD SANITAS S.A."/>
    <n v="800251440"/>
    <s v="FUNCIONAMIENTO"/>
    <s v="3-1-2-02-06-05-0000-00"/>
    <n v="472"/>
    <n v="587"/>
    <n v="4563000"/>
    <s v="NO"/>
    <n v="0"/>
    <s v="NO"/>
    <n v="0"/>
    <s v="NO APLICA"/>
    <d v="2017-12-01T00:00:00"/>
    <s v="NO APLICA"/>
    <s v="NO APLICA"/>
    <s v="NO"/>
    <n v="0"/>
    <s v="NO APLICA"/>
    <n v="4563000"/>
    <n v="1"/>
    <s v="NO APLICA"/>
    <s v="NO APLICA"/>
  </r>
  <r>
    <n v="2017"/>
    <x v="25"/>
    <s v="ACTAS"/>
    <n v="12"/>
    <x v="6"/>
    <s v="NO APLICA"/>
    <s v="V/R. DEL SERVICIO DE SALUD PARA LOS EDILES DE LA LOCALIDAD DE TEUSAQUILLO, ACORDE AL IBC DE LOS HONORARIOS DEL MES DE NOVIEMBRE DE 2017."/>
    <s v="CAJA DE COMPENSACION FAMILIAR - COMPENSAR"/>
    <n v="860066942"/>
    <s v="FUNCIONAMIENTO"/>
    <s v="3-1-2-02-06-05-0000-00"/>
    <n v="472"/>
    <n v="588"/>
    <n v="1618000"/>
    <s v="NO"/>
    <n v="0"/>
    <s v="NO"/>
    <n v="0"/>
    <s v="NO APLICA"/>
    <d v="2017-12-01T00:00:00"/>
    <s v="NO APLICA"/>
    <s v="NO APLICA"/>
    <s v="NO"/>
    <n v="0"/>
    <s v="NO APLICA"/>
    <n v="1618000"/>
    <n v="1"/>
    <s v="NO APLICA"/>
    <s v="NO APLICA"/>
  </r>
  <r>
    <n v="2017"/>
    <x v="3"/>
    <s v="ACTAS"/>
    <n v="12"/>
    <x v="6"/>
    <s v="NO APLICA"/>
    <s v="V/R. DE LA SEGURIDAD SOCIAL EN SALUD DE LOS HONORARIOS DE LOS EDILES DE LA LOCALIDD DE TEUSAQUILLO, POR L A ASISTENCIA A LAS SESIONES REALIZADAS DURANTE EL MES DE DICIIEMBRE DE 2017."/>
    <s v="NUEVA E.P.S S.A"/>
    <n v="900156264"/>
    <s v="FUNCIONAMIENTO"/>
    <s v="3-1-2-02-06-05-0000-00"/>
    <n v="505"/>
    <n v="614"/>
    <n v="768500"/>
    <s v="NO"/>
    <n v="0"/>
    <s v="NO"/>
    <n v="0"/>
    <s v="NO APLICA"/>
    <d v="2017-01-01T00:00:00"/>
    <s v="NO APLICA"/>
    <s v="NO APLICA"/>
    <s v="NO"/>
    <n v="0"/>
    <s v="NO APLICA"/>
    <n v="768500"/>
    <n v="1"/>
    <s v="NO APLICA"/>
    <s v="NO APLICA"/>
  </r>
  <r>
    <n v="2017"/>
    <x v="3"/>
    <s v="ACTAS"/>
    <n v="12"/>
    <x v="6"/>
    <s v="NO APLICA"/>
    <s v="V/R. DE LA SEGURIDAD SOCIAL EN SALUD DE LOS HONORARIOS DE LOS EDILES DE LA LOCALIDD DE TEUSAQUILLO, POR L A ASISTENCIA A LAS SESIONES REALIZADAS DURANTE EL MES DE DICIIEMBRE DE 2017."/>
    <s v="ENTIDAD PROMOTORA DE SALUD SANITAS S.A."/>
    <n v="800251440"/>
    <s v="FUNCIONAMIENTO"/>
    <s v="3-1-2-02-06-05-0000-00"/>
    <n v="505"/>
    <n v="615"/>
    <n v="4570700"/>
    <s v="NO"/>
    <n v="0"/>
    <s v="NO"/>
    <n v="0"/>
    <s v="NO APLICA"/>
    <d v="2017-01-01T00:00:00"/>
    <s v="NO APLICA"/>
    <s v="NO APLICA"/>
    <s v="NO"/>
    <n v="0"/>
    <s v="NO APLICA"/>
    <n v="4570700"/>
    <n v="1"/>
    <s v="NO APLICA"/>
    <s v="NO APLICA"/>
  </r>
  <r>
    <n v="2017"/>
    <x v="3"/>
    <s v="ACTAS"/>
    <n v="12"/>
    <x v="6"/>
    <s v="NO APLICA"/>
    <s v="V/R. DE LA SEGURIDAD SOCIAL EN SALUD DE LOS HONORARIOS DE LOS EDILES DE LA LOCALIDD DE TEUSAQUILLO, POR L A ASISTENCIA A LAS SESIONES REALIZADAS DURANTE EL MES DE DICIIEMBRE DE 2017."/>
    <s v="CAJA DE COMPENSACION FAMILIAR - COMPENSAR"/>
    <n v="860066942"/>
    <s v="FUNCIONAMIENTO"/>
    <s v="3-1-2-02-06-05-0000-00"/>
    <n v="505"/>
    <n v="616"/>
    <n v="1618000"/>
    <s v="NO"/>
    <n v="0"/>
    <s v="NO"/>
    <n v="0"/>
    <s v="NO APLICA"/>
    <d v="2017-01-01T00:00:00"/>
    <s v="NO APLICA"/>
    <s v="NO APLICA"/>
    <s v="NO"/>
    <n v="0"/>
    <s v="NO APLICA"/>
    <n v="1618000"/>
    <n v="1"/>
    <s v="NO APLICA"/>
    <s v="NO APLICA"/>
  </r>
  <r>
    <n v="2017"/>
    <x v="26"/>
    <s v="ACTAS"/>
    <n v="3"/>
    <x v="6"/>
    <s v="NO APLICA"/>
    <s v="V/R. DE LA SEGURIDAD SOCIAL EN SALUD DE LOS EDILES DE LA LOCALIDAD DE TEUSAQUILLO, ACORDE A LOS SOPORTES Y LIQUIDACION DE LOS HONORARIOS."/>
    <s v="ENTIDAD PROMOTORA DE SALUD SANITAS S.A."/>
    <n v="800251440"/>
    <s v="FUNCIONAMIENTO"/>
    <s v="3-1-2-02-06-05-0000-00"/>
    <n v="292"/>
    <n v="317"/>
    <n v="4643500"/>
    <s v="NO"/>
    <n v="0"/>
    <s v="NO"/>
    <n v="0"/>
    <s v="NO APLICA"/>
    <d v="2017-03-01T00:00:00"/>
    <s v="NO APLICA"/>
    <s v="NO APLICA"/>
    <s v="NO"/>
    <n v="0"/>
    <s v="NO APLICA"/>
    <n v="4643500"/>
    <n v="1"/>
    <s v="NO APLICA"/>
    <s v="NO APLICA"/>
  </r>
  <r>
    <n v="2017"/>
    <x v="26"/>
    <s v="ACTAS"/>
    <n v="3"/>
    <x v="6"/>
    <s v="NO APLICA"/>
    <s v="V/R. DE LA SEGURIDAD SOCIAL EN SALUD DE LOS EDILES DE LA LOCALIDAD DE TEUSAQUILLO, ACORDE A LOS SOPORTES Y LIQUIDACION DE LOS HONORARIOS."/>
    <s v="CAJA DE COMPENSACION FAMILIAR - COMPENSAR"/>
    <n v="860066942"/>
    <s v="FUNCIONAMIENTO"/>
    <s v="3-1-2-02-06-05-0000-00"/>
    <n v="292"/>
    <n v="318"/>
    <n v="1617800"/>
    <s v="NO"/>
    <n v="0"/>
    <s v="NO"/>
    <n v="0"/>
    <s v="NO APLICA"/>
    <d v="2017-03-01T00:00:00"/>
    <s v="NO APLICA"/>
    <s v="NO APLICA"/>
    <s v="NO"/>
    <n v="0"/>
    <s v="NO APLICA"/>
    <n v="1617800"/>
    <n v="1"/>
    <s v="NO APLICA"/>
    <s v="NO APLICA"/>
  </r>
  <r>
    <n v="2017"/>
    <x v="27"/>
    <s v="ACTAS"/>
    <n v="4"/>
    <x v="6"/>
    <s v="NO APLICA"/>
    <s v="V/R. DE SEGURIDAD SOCIAL EN SALUD DE LOS HONORARIOS DE LOS EDILES DE LA LOCALIDAD DE TEUSAQUILLO POR LA ASSITENCIA A LAS SESIONES RALIZADAS DURANTE EL MES DE ABRIL, SEGUN SOPORTES ANEXOS Y CODIFICACION CONTABLE."/>
    <s v="NUEVA E.P.S S.A"/>
    <n v="900156264"/>
    <s v="FUNCIONAMIENTO"/>
    <s v="3-1-2-02-06-05-0000-00"/>
    <n v="300"/>
    <n v="340"/>
    <n v="768500"/>
    <s v="NO"/>
    <n v="0"/>
    <s v="NO"/>
    <n v="0"/>
    <s v="NO APLICA"/>
    <d v="2017-04-01T00:00:00"/>
    <s v="NO APLICA"/>
    <s v="NO APLICA"/>
    <s v="NO"/>
    <n v="0"/>
    <s v="NO APLICA"/>
    <n v="768500"/>
    <n v="1"/>
    <s v="NO APLICA"/>
    <s v="NO APLICA"/>
  </r>
  <r>
    <n v="2017"/>
    <x v="27"/>
    <s v="ACTAS"/>
    <n v="4"/>
    <x v="6"/>
    <s v="NO APLICA"/>
    <s v="V/R. DE SEGURIDAD SOCIAL EN SALUD DE LOS HONORARIOS DE LOS EDILES DE LA LOCALIDAD DE TEUSAQUILLO POR LA ASSITENCIA A LAS SESIONES RALIZADAS DURANTE EL MES DE ABRIL, SEGUN SOPORTES ANEXOS Y CODIFICACION CONTABLE."/>
    <s v="ENTIDAD PROMOTORA DE SALUD SANITAS S.A."/>
    <n v="800251440"/>
    <s v="FUNCIONAMIENTO"/>
    <s v="3-1-2-02-06-05-0000-00"/>
    <n v="300"/>
    <n v="341"/>
    <n v="4407600"/>
    <s v="NO"/>
    <n v="0"/>
    <s v="NO"/>
    <n v="0"/>
    <s v="NO APLICA"/>
    <d v="2017-04-01T00:00:00"/>
    <s v="NO APLICA"/>
    <s v="NO APLICA"/>
    <s v="NO"/>
    <n v="0"/>
    <s v="NO APLICA"/>
    <n v="4407600"/>
    <n v="1"/>
    <s v="NO APLICA"/>
    <s v="NO APLICA"/>
  </r>
  <r>
    <n v="2017"/>
    <x v="27"/>
    <s v="ACTAS"/>
    <n v="4"/>
    <x v="6"/>
    <s v="NO APLICA"/>
    <s v="V/R. DE SEGURIDAD SOCIAL EN SALUD DE LOS HONORARIOS DE LOS EDILES DE LA LOCALIDAD DE TEUSAQUILLO POR LA ASSITENCIA A LAS SESIONES RALIZADAS DURANTE EL MES DE ABRIL, SEGUN SOPORTES ANEXOS Y CODIFICACION CONTABLE."/>
    <s v="CAJA DE COMPENSACION FAMILIAR - COMPENSAR"/>
    <n v="860066942"/>
    <s v="FUNCIONAMIENTO"/>
    <s v="3-1-2-02-06-05-0000-00"/>
    <n v="300"/>
    <n v="342"/>
    <n v="1132600"/>
    <s v="NO"/>
    <n v="0"/>
    <s v="NO"/>
    <n v="0"/>
    <s v="NO APLICA"/>
    <d v="2017-04-01T00:00:00"/>
    <s v="NO APLICA"/>
    <s v="NO APLICA"/>
    <s v="NO"/>
    <n v="0"/>
    <s v="NO APLICA"/>
    <n v="1132600"/>
    <n v="1"/>
    <s v="NO APLICA"/>
    <s v="NO APLICA"/>
  </r>
  <r>
    <n v="2017"/>
    <x v="28"/>
    <s v="ACTAS"/>
    <n v="5"/>
    <x v="6"/>
    <s v="NO APLICA"/>
    <s v="V/R. DE LA SEGURIDAD SOCIAL EN SALUD DE LOS HONORARIOS DE LOS EDILES DE LA LOCALIDAD DE TEUSAQUILLO POR LA ASSITENCIA A LAS SESIONES RALIZADAS DURANTE EL MES DE MAYO, SEGUN SOPORTES ANEXOS Y CODIFICACION CONTABLE."/>
    <s v="NUEVA E.P.S S.A"/>
    <n v="900156264"/>
    <s v="FUNCIONAMIENTO"/>
    <s v="3-1-2-02-06-05-0000-00"/>
    <n v="318"/>
    <n v="365"/>
    <n v="809000"/>
    <s v="NO"/>
    <n v="0"/>
    <s v="NO"/>
    <n v="0"/>
    <s v="NO APLICA"/>
    <d v="2017-05-01T00:00:00"/>
    <s v="NO APLICA"/>
    <s v="NO APLICA"/>
    <s v="NO"/>
    <n v="0"/>
    <s v="NO APLICA"/>
    <n v="809000"/>
    <n v="1"/>
    <s v="NO APLICA"/>
    <s v="NO APLICA"/>
  </r>
  <r>
    <n v="2017"/>
    <x v="28"/>
    <s v="ACTAS"/>
    <n v="5"/>
    <x v="6"/>
    <s v="NO APLICA"/>
    <s v="V/R. DE LA SEGURIDAD SOCIAL EN SALUD DE LOS HONORARIOS DE LOS EDILES DE LA LOCALIDAD DE TEUSAQUILLO POR LA ASSITENCIA A LAS SESIONES RALIZADAS DURANTE EL MES DE MAYO, SEGUN SOPORTES ANEXOS Y CODIFICACION CONTABLE."/>
    <s v="ENTIDAD PROMOTORA DE SALUD SANITAS S.A."/>
    <n v="800251440"/>
    <s v="FUNCIONAMIENTO"/>
    <s v="3-1-2-02-06-05-0000-00"/>
    <n v="318"/>
    <n v="366"/>
    <n v="4684300"/>
    <s v="NO"/>
    <n v="0"/>
    <s v="NO"/>
    <n v="0"/>
    <s v="NO APLICA"/>
    <d v="2017-05-01T00:00:00"/>
    <s v="NO APLICA"/>
    <s v="NO APLICA"/>
    <s v="NO"/>
    <n v="0"/>
    <s v="NO APLICA"/>
    <n v="4684300"/>
    <n v="1"/>
    <s v="NO APLICA"/>
    <s v="NO APLICA"/>
  </r>
  <r>
    <n v="2017"/>
    <x v="28"/>
    <s v="ACTAS"/>
    <n v="5"/>
    <x v="6"/>
    <s v="NO APLICA"/>
    <s v="V/R. DE LA SEGURIDAD SOCIAL EN SALUD DE LOS HONORARIOS DE LOS EDILES DE LA LOCALIDAD DE TEUSAQUILLO POR LA ASSITENCIA A LAS SESIONES RALIZADAS DURANTE EL MES DE MAYO, SEGUN SOPORTES ANEXOS Y CODIFICACION CONTABLE."/>
    <s v="CAJA DE COMPENSACION FAMILIAR - COMPENSAR"/>
    <n v="860066942"/>
    <s v="FUNCIONAMIENTO"/>
    <s v="3-1-2-02-06-05-0000-00"/>
    <n v="318"/>
    <n v="367"/>
    <n v="1132600"/>
    <s v="NO"/>
    <n v="0"/>
    <s v="NO"/>
    <n v="0"/>
    <s v="NO APLICA"/>
    <d v="2017-05-01T00:00:00"/>
    <s v="NO APLICA"/>
    <s v="NO APLICA"/>
    <s v="NO"/>
    <n v="0"/>
    <s v="NO APLICA"/>
    <n v="1132600"/>
    <n v="1"/>
    <s v="NO APLICA"/>
    <s v="NO APLICA"/>
  </r>
  <r>
    <n v="2017"/>
    <x v="27"/>
    <s v="ACTAS"/>
    <n v="4"/>
    <x v="6"/>
    <s v="NO APLICA"/>
    <s v="V/R. DE LA SEGURIDAD SOCIAL EN SALUD DE LA EDILESA LAURA BONILLA EDILA DE LA LOCALIDAD DE TEUSAQUILLO POR LA LICENCIA DE MATERNIDAD DEL MAYO, SEGUN PLANILLA"/>
    <s v="CAJA DE COMPENSACION FAMILIAR - COMPENSAR"/>
    <n v="860066942"/>
    <s v="FUNCIONAMIENTO"/>
    <s v="3-1-2-02-06-05-0000-00"/>
    <n v="321"/>
    <n v="369"/>
    <n v="452300"/>
    <s v="NO"/>
    <n v="0"/>
    <s v="NO"/>
    <n v="0"/>
    <s v="NO APLICA"/>
    <d v="2017-04-01T00:00:00"/>
    <s v="NO APLICA"/>
    <s v="NO APLICA"/>
    <s v="NO"/>
    <n v="0"/>
    <s v="NO APLICA"/>
    <n v="452300"/>
    <n v="1"/>
    <s v="NO APLICA"/>
    <s v="NO APLICA"/>
  </r>
  <r>
    <n v="2017"/>
    <x v="27"/>
    <s v="ACTAS"/>
    <n v="4"/>
    <x v="6"/>
    <s v="NO APLICA"/>
    <s v="V/R. DE LA SEGURIDAD SOCIAL EN SALUD DE LA EDILESA LAURA BONILLA EDILA DE LA LOCALIDAD DE TEUSAQUILLO POR LA LICENCIA DE MATERNIDAD DEL MAYO, SEGUN PLANILLA"/>
    <s v="CAJA DE COMPENSACION FAMILIAR - COMPENSAR"/>
    <n v="860066942"/>
    <s v="FUNCIONAMIENTO"/>
    <s v="3-1-2-02-06-05-0000-00"/>
    <n v="327"/>
    <n v="373"/>
    <n v="400"/>
    <s v="NO"/>
    <n v="0"/>
    <s v="NO"/>
    <n v="0"/>
    <s v="NO APLICA"/>
    <d v="2017-04-01T00:00:00"/>
    <s v="NO APLICA"/>
    <s v="NO APLICA"/>
    <s v="NO"/>
    <n v="0"/>
    <s v="NO APLICA"/>
    <n v="400"/>
    <n v="1"/>
    <s v="NO APLICA"/>
    <s v="NO APLICA"/>
  </r>
  <r>
    <n v="2017"/>
    <x v="29"/>
    <s v="ACEPTACION DE OFERTA"/>
    <n v="4"/>
    <x v="6"/>
    <s v="NO APLICA"/>
    <s v="SALUD EDILES"/>
    <s v="CAJA DE COMPENSACION FAMILIAR - COMPENSAR"/>
    <n v="860066942"/>
    <s v="FUNCIONAMIENTO"/>
    <s v="3-1-2-02-06-05-0000-00"/>
    <n v="329"/>
    <n v="375"/>
    <n v="4900"/>
    <s v="NO"/>
    <n v="0"/>
    <s v="NO"/>
    <n v="0"/>
    <s v="NO APLICA"/>
    <d v="2017-06-14T00:00:00"/>
    <s v="NO APLICA"/>
    <s v="NO APLICA"/>
    <s v="NO"/>
    <n v="0"/>
    <s v="NO APLICA"/>
    <n v="4900"/>
    <n v="1"/>
    <s v="NO APLICA"/>
    <s v="NO APLICA"/>
  </r>
  <r>
    <n v="2017"/>
    <x v="30"/>
    <s v="ACTAS"/>
    <n v="7"/>
    <x v="6"/>
    <s v="NO APLICA"/>
    <s v="V/R. DE L SEGURIDAD SOCIAL DE LOS EDILES DE LA LOCALIDAD DE TEUSAQUILLO, POR LA ASISTENCIA A LAS SSIONES REALIZADAS DURANTE EL MES DE JULIO DE 2017."/>
    <s v="NUEVA E.P.S S.A"/>
    <n v="900156264"/>
    <s v="FUNCIONAMIENTO"/>
    <s v="3-1-2-02-06-05-0000-00"/>
    <n v="360"/>
    <n v="429"/>
    <n v="809000"/>
    <s v="NO"/>
    <n v="0"/>
    <s v="NO"/>
    <n v="0"/>
    <s v="NO APLICA"/>
    <d v="2017-07-01T00:00:00"/>
    <s v="NO APLICA"/>
    <s v="NO APLICA"/>
    <s v="NO"/>
    <n v="0"/>
    <s v="NO APLICA"/>
    <n v="809000"/>
    <n v="1"/>
    <s v="NO APLICA"/>
    <s v="NO APLICA"/>
  </r>
  <r>
    <n v="2017"/>
    <x v="30"/>
    <s v="ACTAS"/>
    <n v="7"/>
    <x v="6"/>
    <s v="NO APLICA"/>
    <s v="V/R. DE L SEGURIDAD SOCIAL DE LOS EDILES DE LA LOCALIDAD DE TEUSAQUILLO, POR LA ASISTENCIA A LAS SSIONES REALIZADAS DURANTE EL MES DE JULIO DE 2017."/>
    <s v="ENTIDAD PROMOTORA DE SALUD SANITAS S.A."/>
    <n v="800251440"/>
    <s v="FUNCIONAMIENTO"/>
    <s v="3-1-2-02-06-05-0000-00"/>
    <n v="360"/>
    <n v="430"/>
    <n v="4724800"/>
    <s v="NO"/>
    <n v="0"/>
    <s v="NO"/>
    <n v="0"/>
    <s v="NO APLICA"/>
    <d v="2017-07-01T00:00:00"/>
    <s v="NO APLICA"/>
    <s v="NO APLICA"/>
    <s v="NO"/>
    <n v="0"/>
    <s v="NO APLICA"/>
    <n v="4724800"/>
    <n v="1"/>
    <s v="NO APLICA"/>
    <s v="NO APLICA"/>
  </r>
  <r>
    <n v="2017"/>
    <x v="30"/>
    <s v="ACTAS"/>
    <n v="7"/>
    <x v="6"/>
    <s v="NO APLICA"/>
    <s v="V/R. DE L SEGURIDAD SOCIAL DE LOS EDILES DE LA LOCALIDAD DE TEUSAQUILLO, POR LA ASISTENCIA A LAS SSIONES REALIZADAS DURANTE EL MES DE JULIO DE 2017."/>
    <s v="CAJA DE COMPENSACION FAMILIAR - COMPENSAR"/>
    <n v="860066942"/>
    <s v="FUNCIONAMIENTO"/>
    <s v="3-1-2-02-06-05-0000-00"/>
    <n v="360"/>
    <n v="431"/>
    <n v="2386500"/>
    <s v="NO"/>
    <n v="0"/>
    <s v="NO"/>
    <n v="0"/>
    <s v="NO APLICA"/>
    <d v="2017-07-01T00:00:00"/>
    <s v="NO APLICA"/>
    <s v="NO APLICA"/>
    <s v="NO"/>
    <n v="0"/>
    <s v="NO APLICA"/>
    <n v="2386500"/>
    <n v="1"/>
    <s v="NO APLICA"/>
    <s v="NO APLICA"/>
  </r>
  <r>
    <n v="2017"/>
    <x v="24"/>
    <s v="ACTAS"/>
    <n v="8"/>
    <x v="6"/>
    <s v="NO APLICA"/>
    <s v="V/R. DE LA SEGURIDA SOCIAL EN SALUD DE LOS EDILES DE LA LOCALIDAD DE TEUSAQUILLO ACORDE A LOS HONORARIOS PERCIBIDOS DURANTE EL MES DE AGOSTO DE 2017."/>
    <s v="NUEVA E.P.S S.A"/>
    <n v="900156264"/>
    <s v="FUNCIONAMIENTO"/>
    <s v="3-1-2-02-06-05-0000-00"/>
    <n v="378"/>
    <n v="459"/>
    <n v="809000"/>
    <s v="NO"/>
    <n v="0"/>
    <s v="NO"/>
    <n v="0"/>
    <s v="NO APLICA"/>
    <d v="2017-08-01T00:00:00"/>
    <s v="NO APLICA"/>
    <s v="NO APLICA"/>
    <s v="NO"/>
    <n v="0"/>
    <s v="NO APLICA"/>
    <n v="809000"/>
    <n v="1"/>
    <s v="NO APLICA"/>
    <s v="NO APLICA"/>
  </r>
  <r>
    <n v="2017"/>
    <x v="24"/>
    <s v="ACTAS"/>
    <n v="8"/>
    <x v="6"/>
    <s v="NO APLICA"/>
    <s v="V/R. DE LA SEGURIDA SOCIAL EN SALUD DE LOS EDILES DE LA LOCALIDAD DE TEUSAQUILLO ACORDE A LOS HONORARIOS PERCIBIDOS DURANTE EL MES DE AGOSTO DE 2017."/>
    <s v="ENTIDAD PROMOTORA DE SALUD SANITAS S.A."/>
    <n v="800251440"/>
    <s v="FUNCIONAMIENTO"/>
    <s v="3-1-2-02-06-05-0000-00"/>
    <n v="378"/>
    <n v="460"/>
    <n v="4643900"/>
    <s v="NO"/>
    <n v="0"/>
    <s v="NO"/>
    <n v="0"/>
    <s v="NO APLICA"/>
    <d v="2017-08-01T00:00:00"/>
    <s v="NO APLICA"/>
    <s v="NO APLICA"/>
    <s v="NO"/>
    <n v="0"/>
    <s v="NO APLICA"/>
    <n v="4643900"/>
    <n v="1"/>
    <s v="NO APLICA"/>
    <s v="NO APLICA"/>
  </r>
  <r>
    <n v="2017"/>
    <x v="31"/>
    <s v="ACTAS"/>
    <n v="12"/>
    <x v="6"/>
    <s v="NO APLICA"/>
    <s v="V/R. DE LA SEGURIDAD SOCIAL EN SALUD DE LOS EDILES DE LA LOCALIDAD DE TEUSAQUILLO, POR LA ASISTENCIA A LAS SESIONES REALIZADAS DURANTE EL MES DE DICIEMBRE DE 2016. ESTE CDP SE EXPIDE CON CARGO AL PRESUPUESTO DE LA VIGENCIA 2017 TEMNIENDO EN CUENTA LA PREMURA Y URGENCIA DEL PAGO DE LA SALUD DE LOS EDILES PARA ASI DAR CUMPLIMIENTO A LA NORMATIVIDAD VIGENTE AL RESPECTO FRENTE A LA OBLIGATORIEDAD EN EL CUBRIMIENTO DE SALUD AL GRUPO DE EDILES DE TEUSAQUILLO DURANTE LA TOTALIDAD DEL PERIODO PARA CUAL FUERON ELEGIDOS."/>
    <s v="NUEVA E.P.S S.A"/>
    <n v="900156264"/>
    <s v="FUNCIONAMIENTO"/>
    <s v="3-1-2-02-06-05-0000-00"/>
    <n v="200"/>
    <n v="192"/>
    <n v="755700"/>
    <s v="NO"/>
    <n v="0"/>
    <s v="NO"/>
    <n v="0"/>
    <s v="NO APLICA"/>
    <d v="2017-01-12T00:00:00"/>
    <s v="NO APLICA"/>
    <s v="NO APLICA"/>
    <s v="NO"/>
    <n v="0"/>
    <s v="NO APLICA"/>
    <n v="755700"/>
    <n v="1"/>
    <s v="NO APLICA"/>
    <s v="NO APLICA"/>
  </r>
  <r>
    <n v="2017"/>
    <x v="31"/>
    <s v="ACTAS"/>
    <n v="12"/>
    <x v="6"/>
    <s v="NO APLICA"/>
    <s v="V/R. DE LA SEGURIDAD SOCIAL EN SALUD DE LOS EDILES DE LA LOCALIDAD DE TEUSAQUILLO, POR LA ASISTENCIA A LAS SESIONES REALIZADAS DURANTE EL MES DE DICIEMBRE DE 2016. ESTE CDP SE EXPIDE CON CARGO AL PRESUPUESTO DE LA VIGENCIA 2017 TEMNIENDO EN CUENTA LA PREMURA Y URGENCIA DEL PAGO DE LA SALUD DE LOS EDILES PARA ASI DAR CUMPLIMIENTO A LA NORMATIVIDAD VIGENTE AL RESPECTO FRENTE A LA OBLIGATORIEDAD EN EL CUBRIMIENTO DE SALUD AL GRUPO DE EDILES DE TEUSAQUILLO DURANTE LA TOTALIDAD DEL PERIODO PARA CUAL FUERON ELEGIDOS."/>
    <s v="ENTIDAD PROMOTORA DE SALUD SANITAS S.A."/>
    <n v="800251440"/>
    <s v="FUNCIONAMIENTO"/>
    <s v="3-1-2-02-06-05-0000-00"/>
    <n v="200"/>
    <n v="193"/>
    <n v="4392100"/>
    <s v="NO"/>
    <n v="0"/>
    <s v="NO"/>
    <n v="0"/>
    <s v="NO APLICA"/>
    <d v="2017-01-12T00:00:00"/>
    <s v="NO APLICA"/>
    <s v="NO APLICA"/>
    <s v="NO"/>
    <n v="0"/>
    <s v="NO APLICA"/>
    <n v="4392100"/>
    <n v="1"/>
    <s v="NO APLICA"/>
    <s v="NO APLICA"/>
  </r>
  <r>
    <n v="2017"/>
    <x v="31"/>
    <s v="ACTAS"/>
    <n v="12"/>
    <x v="6"/>
    <s v="NO APLICA"/>
    <s v="V/R. DE LA SEGURIDAD SOCIAL EN SALUD DE LOS EDILES DE LA LOCALIDAD DE TEUSAQUILLO, POR LA ASISTENCIA A LAS SESIONES REALIZADAS DURANTE EL MES DE DICIEMBRE DE 2016. ESTE CDP SE EXPIDE CON CARGO AL PRESUPUESTO DE LA VIGENCIA 2017 TEMNIENDO EN CUENTA LA PREMURA Y URGENCIA DEL PAGO DE LA SALUD DE LOS EDILES PARA ASI DAR CUMPLIMIENTO A LA NORMATIVIDAD VIGENTE AL RESPECTO FRENTE A LA OBLIGATORIEDAD EN EL CUBRIMIENTO DE SALUD AL GRUPO DE EDILES DE TEUSAQUILLO DURANTE LA TOTALIDAD DEL PERIODO PARA CUAL FUERON ELEGIDOS."/>
    <s v="CAJA DE COMPENSACION FAMILIAR - COMPENSAR"/>
    <n v="860066942"/>
    <s v="FUNCIONAMIENTO"/>
    <s v="3-1-2-02-06-05-0000-00"/>
    <n v="200"/>
    <n v="194"/>
    <n v="1511400"/>
    <s v="NO"/>
    <n v="0"/>
    <s v="NO"/>
    <n v="0"/>
    <s v="NO APLICA"/>
    <d v="2017-01-12T00:00:00"/>
    <s v="NO APLICA"/>
    <s v="NO APLICA"/>
    <s v="NO"/>
    <n v="0"/>
    <s v="NO APLICA"/>
    <n v="1511400"/>
    <n v="1"/>
    <s v="NO APLICA"/>
    <s v="NO APLICA"/>
  </r>
  <r>
    <n v="2017"/>
    <x v="32"/>
    <s v="ACTAS"/>
    <n v="1"/>
    <x v="6"/>
    <s v="NO APLICA"/>
    <s v="V/R. DE LA SEGURIDAD SOCIAL EN SALUD DE LSO EDILES DE LA LOCALIDAD DE TEUSAQUILLO, SEGUN CODIFICACION CONTABLE Y ACTAS ANEXAS."/>
    <s v="NUEVA E.P.S S.A"/>
    <n v="900156264"/>
    <s v="FUNCIONAMIENTO"/>
    <s v="3-1-2-02-06-05-0000-00"/>
    <n v="210"/>
    <n v="225"/>
    <n v="808900"/>
    <s v="NO"/>
    <n v="0"/>
    <s v="NO"/>
    <n v="0"/>
    <s v="NO APLICA"/>
    <d v="2017-02-01T00:00:00"/>
    <s v="NO APLICA"/>
    <s v="NO APLICA"/>
    <s v="NO"/>
    <n v="0"/>
    <s v="NO APLICA"/>
    <n v="808900"/>
    <n v="1"/>
    <s v="NO APLICA"/>
    <s v="NO APLICA"/>
  </r>
  <r>
    <n v="2017"/>
    <x v="32"/>
    <s v="ACTAS"/>
    <n v="1"/>
    <x v="6"/>
    <s v="NO APLICA"/>
    <s v="V/R. DE LA SEGURIDAD SOCIAL EN SALUD DE LSO EDILES DE LA LOCALIDAD DE TEUSAQUILLO, SEGUN CODIFICACION CONTABLE Y ACTAS ANEXAS."/>
    <s v="ENTIDAD PROMOTORA DE SALUD SANITAS S.A."/>
    <n v="800251440"/>
    <s v="FUNCIONAMIENTO"/>
    <s v="3-1-2-02-06-05-0000-00"/>
    <n v="210"/>
    <n v="226"/>
    <n v="4522000"/>
    <s v="NO"/>
    <n v="0"/>
    <s v="NO"/>
    <n v="0"/>
    <s v="NO APLICA"/>
    <d v="2017-02-01T00:00:00"/>
    <s v="NO APLICA"/>
    <s v="NO APLICA"/>
    <s v="NO"/>
    <n v="0"/>
    <s v="NO APLICA"/>
    <n v="4522000"/>
    <n v="1"/>
    <s v="NO APLICA"/>
    <s v="NO APLICA"/>
  </r>
  <r>
    <n v="2017"/>
    <x v="32"/>
    <s v="ACTAS"/>
    <n v="1"/>
    <x v="6"/>
    <s v="NO APLICA"/>
    <s v="V/R. DE LA SEGURIDAD SOCIAL EN SALUD DE LSO EDILES DE LA LOCALIDAD DE TEUSAQUILLO, SEGUN CODIFICACION CONTABLE Y ACTAS ANEXAS."/>
    <s v="CAJA DE COMPENSACION FAMILIAR - COMPENSAR"/>
    <n v="860066942"/>
    <s v="FUNCIONAMIENTO"/>
    <s v="3-1-2-02-06-05-0000-00"/>
    <n v="210"/>
    <n v="227"/>
    <n v="1617800"/>
    <s v="NO"/>
    <n v="0"/>
    <s v="NO"/>
    <n v="0"/>
    <s v="NO APLICA"/>
    <d v="2017-02-01T00:00:00"/>
    <s v="NO APLICA"/>
    <s v="NO APLICA"/>
    <s v="NO"/>
    <n v="0"/>
    <s v="NO APLICA"/>
    <n v="1617800"/>
    <n v="1"/>
    <s v="NO APLICA"/>
    <s v="NO APLICA"/>
  </r>
  <r>
    <n v="2017"/>
    <x v="32"/>
    <s v="ACTAS"/>
    <n v="2"/>
    <x v="6"/>
    <s v="NO APLICA"/>
    <s v="V/R. DE LA SEGURIDAD SOCIAL EN SALUD POR LOS HONORARIOS DE LOS EDILES DE LA LOCALIDAD DE TEUSAQUILLO, POR LA ASISTENCIA A LAS SESIONES REALIZADAS DURANTE EL MES DE FEBRERO DE 2017."/>
    <s v="NUEVA E.P.S S.A"/>
    <n v="900156264"/>
    <s v="FUNCIONAMIENTO"/>
    <s v="3-1-2-02-06-05-0000-00"/>
    <n v="275"/>
    <n v="295"/>
    <n v="808900"/>
    <s v="NO"/>
    <n v="0"/>
    <s v="NO"/>
    <n v="0"/>
    <s v="NO APLICA"/>
    <d v="2017-02-01T00:00:00"/>
    <s v="NO APLICA"/>
    <s v="NO APLICA"/>
    <s v="NO"/>
    <n v="0"/>
    <s v="NO APLICA"/>
    <n v="808900"/>
    <n v="1"/>
    <s v="NO APLICA"/>
    <s v="NO APLICA"/>
  </r>
  <r>
    <n v="2017"/>
    <x v="32"/>
    <s v="ACTAS"/>
    <n v="2"/>
    <x v="6"/>
    <s v="NO APLICA"/>
    <s v="V/R. DE LA SEGURIDAD SOCIAL EN SALUD POR LOS HONORARIOS DE LOS EDILES DE LA LOCALIDAD DE TEUSAQUILLO, POR LA ASISTENCIA A LAS SESIONES REALIZADAS DURANTE EL MES DE FEBRERO DE 2017."/>
    <s v="ENTIDAD PROMOTORA DE SALUD SANITAS S.A."/>
    <n v="800251440"/>
    <s v="FUNCIONAMIENTO"/>
    <s v="3-1-2-02-06-05-0000-00"/>
    <n v="275"/>
    <n v="296"/>
    <n v="4522100"/>
    <s v="NO"/>
    <n v="0"/>
    <s v="NO"/>
    <n v="0"/>
    <s v="NO APLICA"/>
    <d v="2017-02-01T00:00:00"/>
    <s v="NO APLICA"/>
    <s v="NO APLICA"/>
    <s v="NO"/>
    <n v="0"/>
    <s v="NO APLICA"/>
    <n v="4522100"/>
    <n v="1"/>
    <s v="NO APLICA"/>
    <s v="NO APLICA"/>
  </r>
  <r>
    <n v="2017"/>
    <x v="32"/>
    <s v="ACTAS"/>
    <n v="2"/>
    <x v="6"/>
    <s v="NO APLICA"/>
    <s v="V/R. DE LA SEGURIDAD SOCIAL EN SALUD POR LOS HONORARIOS DE LOS EDILES DE LA LOCALIDAD DE TEUSAQUILLO, POR LA ASISTENCIA A LAS SESIONES REALIZADAS DURANTE EL MES DE FEBRERO DE 2017."/>
    <s v="CAJA DE COMPENSACION FAMILIAR - COMPENSAR"/>
    <n v="860066942"/>
    <s v="FUNCIONAMIENTO"/>
    <s v="3-1-2-02-06-05-0000-00"/>
    <n v="275"/>
    <n v="297"/>
    <n v="1617800"/>
    <s v="NO"/>
    <n v="0"/>
    <s v="NO"/>
    <n v="0"/>
    <s v="NO APLICA"/>
    <d v="2017-02-01T00:00:00"/>
    <s v="NO APLICA"/>
    <s v="NO APLICA"/>
    <s v="NO"/>
    <n v="0"/>
    <s v="NO APLICA"/>
    <n v="1617800"/>
    <n v="1"/>
    <s v="NO APLICA"/>
    <s v="NO APLICA"/>
  </r>
  <r>
    <n v="2017"/>
    <x v="33"/>
    <s v="ACTAS"/>
    <n v="2"/>
    <x v="6"/>
    <s v="NO APLICA"/>
    <s v="V/R. DE LOS INTERESES DE LA PLANILLA -PILA- DE LA SEGURIDAD SOCIAL DE LOS EDILES DE LA LOCALIDAD DE TEUSAQUILLO."/>
    <s v="ENTIDAD PROMOTORA DE SALUD SANITAS S.A."/>
    <n v="800251440"/>
    <s v="FUNCIONAMIENTO"/>
    <s v="3-1-2-02-06-05-0000-00"/>
    <n v="278"/>
    <n v="301"/>
    <n v="100"/>
    <s v="NO"/>
    <n v="0"/>
    <s v="NO"/>
    <n v="0"/>
    <s v="NO APLICA"/>
    <d v="2017-03-08T00:00:00"/>
    <s v="NO APLICA"/>
    <s v="NO APLICA"/>
    <s v="NO"/>
    <n v="0"/>
    <s v="NO APLICA"/>
    <n v="100"/>
    <n v="1"/>
    <s v="NO APLICA"/>
    <s v="NO APLICA"/>
  </r>
  <r>
    <n v="2017"/>
    <x v="26"/>
    <s v="ACTAS"/>
    <n v="3"/>
    <x v="6"/>
    <s v="NO APLICA"/>
    <s v="V/R. DE LA SEGURIDAD SOCIAL EN SALUD DE LOS EDILES DE LA LOCALIDAD DE TEUSAQUILLO, ACORDE A LOS SOPORTES Y LIQUIDACION DE LOS HONORARIOS."/>
    <s v="NUEVA E.P.S S.A"/>
    <n v="900156264"/>
    <s v="FUNCIONAMIENTO"/>
    <s v="3-1-2-02-06-05-0000-00"/>
    <n v="292"/>
    <n v="316"/>
    <n v="808900"/>
    <s v="NO"/>
    <n v="0"/>
    <s v="NO"/>
    <n v="0"/>
    <s v="NO APLICA"/>
    <d v="2017-03-01T00:00:00"/>
    <s v="NO APLICA"/>
    <s v="NO APLICA"/>
    <s v="NO"/>
    <n v="0"/>
    <s v="NO APLICA"/>
    <n v="808900"/>
    <n v="1"/>
    <s v="NO APLICA"/>
    <s v="NO APLICA"/>
  </r>
  <r>
    <n v="2017"/>
    <x v="34"/>
    <s v="FACTURAS"/>
    <n v="13"/>
    <x v="6"/>
    <s v="NO APLICA"/>
    <s v="V/R. DEL SERVICIO DE CODENSA DE LAS DIFERENTES SEDES DONDE FUNCIONA LA ALCALDIA LOCAL DE TEUSAQUILLO, SEGUN CODIFICACION CONTABLE Y FACTURAS ANEXAS."/>
    <s v="CODENSA S. A. ESP"/>
    <n v="830037248"/>
    <s v="FUNCIONAMIENTO"/>
    <s v="3-1-2-02-08-01-0000-00"/>
    <n v="296"/>
    <n v="325"/>
    <n v="2584570"/>
    <s v="NO"/>
    <n v="0"/>
    <s v="NO"/>
    <n v="0"/>
    <s v="NO APLICA"/>
    <d v="2017-04-24T00:00:00"/>
    <s v="NO"/>
    <n v="0"/>
    <s v="NO"/>
    <n v="0"/>
    <s v="NO APLICA"/>
    <n v="2584570"/>
    <n v="1"/>
    <s v="NO APLICA"/>
    <s v="NO APLICA"/>
  </r>
  <r>
    <n v="2017"/>
    <x v="35"/>
    <s v="FACTURAS"/>
    <n v="17"/>
    <x v="6"/>
    <s v="NO APLICA"/>
    <s v="V/R. DEL SERVICIO DE ENERGIA DE LAS DIFERENTES SEDES DONDE FUNCIONA LA ALCALDIA LOCAL DE TEUSAQUILLO. SEGUN CODIFICACION CONTABLE DE MAYO 17 DE 2017 Y FACTURAS ANEXAS."/>
    <s v="CODENSA S. A. ESP"/>
    <n v="830037248"/>
    <s v="FUNCIONAMIENTO"/>
    <s v="3-1-2-02-08-01-0000-00"/>
    <n v="311"/>
    <n v="348"/>
    <n v="2390690"/>
    <s v="NO"/>
    <n v="0"/>
    <s v="NO"/>
    <n v="0"/>
    <s v="NO APLICA"/>
    <d v="2017-05-18T00:00:00"/>
    <s v="NO APLICA"/>
    <s v="NO APLICA"/>
    <s v="NO"/>
    <n v="0"/>
    <s v="NO APLICA"/>
    <n v="2390690"/>
    <n v="1"/>
    <s v="NO APLICA"/>
    <s v="NO APLICA"/>
  </r>
  <r>
    <n v="2017"/>
    <x v="36"/>
    <s v="FACTURAS"/>
    <n v="51"/>
    <x v="6"/>
    <s v="NO APLICA"/>
    <s v="V/R. DEL SERVICIO DE CODENSA DE LAS DIFERENTES SEDES DONDE FUNCIONA LA ALCALDIA LOCAL DE TEUSAQUILLO, SEGUN CODIFICACION CONTABLE Y FACTURS ANEXAS."/>
    <s v="CODENSA S. A. ESP"/>
    <n v="830037248"/>
    <s v="FUNCIONAMIENTO"/>
    <s v="3-1-2-02-08-01-0000-00"/>
    <n v="507"/>
    <n v="618"/>
    <n v="2731660"/>
    <s v="NO"/>
    <n v="0"/>
    <s v="NO"/>
    <n v="0"/>
    <s v="NO APLICA"/>
    <d v="2017-12-20T00:00:00"/>
    <s v="NO APLICA"/>
    <s v="NO APLICA"/>
    <s v="NO"/>
    <n v="0"/>
    <s v="NO APLICA"/>
    <n v="2731660"/>
    <n v="1"/>
    <s v="NO APLICA"/>
    <s v="NO APLICA"/>
  </r>
  <r>
    <n v="2017"/>
    <x v="2"/>
    <s v="FACTURAS"/>
    <n v="21"/>
    <x v="6"/>
    <s v="NO APLICA"/>
    <s v="SERVICIO PUBLICO DE CODENSA . JAL - PERIODO 8 DE MAYO AL 8 DE JUNIO/2017"/>
    <s v="CODENSA S. A. ESP"/>
    <n v="830037248"/>
    <s v="FUNCIONAMIENTO"/>
    <s v="3-1-2-02-08-01-0000-00"/>
    <n v="331"/>
    <n v="377"/>
    <n v="2530720"/>
    <s v="NO"/>
    <n v="0"/>
    <s v="NO"/>
    <n v="0"/>
    <s v="NO APLICA"/>
    <d v="2017-06-16T00:00:00"/>
    <s v="NO APLICA"/>
    <s v="NO APLICA"/>
    <s v="NO"/>
    <n v="0"/>
    <s v="NO APLICA"/>
    <n v="2530720"/>
    <n v="1"/>
    <s v="NO APLICA"/>
    <s v="NO APLICA"/>
  </r>
  <r>
    <n v="2017"/>
    <x v="37"/>
    <s v="FACTURAS"/>
    <n v="40"/>
    <x v="6"/>
    <s v="NO APLICA"/>
    <s v="V/R. DEL SERVICIO DE CODENSA DE LAS DIFERENTES SEDES DONDE FUNCIONA LA ALCALDIA LOCAL DE TEUSAQUILLO, SEGUN CODIFICACION CONTABLE Y FACTURAS ANEXAS."/>
    <s v="CODENSA S. A. ESP"/>
    <n v="830037248"/>
    <s v="FUNCIONAMIENTO"/>
    <s v="3-1-2-02-08-01-0000-00"/>
    <n v="436"/>
    <n v="519"/>
    <n v="2702390"/>
    <s v="NO"/>
    <n v="0"/>
    <s v="NO"/>
    <n v="0"/>
    <s v="NO APLICA"/>
    <d v="2017-10-19T00:00:00"/>
    <s v="NO APLICA"/>
    <s v="NO APLICA"/>
    <s v="NO"/>
    <n v="0"/>
    <s v="NO APLICA"/>
    <n v="2702390"/>
    <n v="1"/>
    <s v="NO APLICA"/>
    <s v="NO APLICA"/>
  </r>
  <r>
    <n v="2017"/>
    <x v="38"/>
    <s v="FACTURAS"/>
    <n v="6"/>
    <x v="6"/>
    <s v="NO APLICA"/>
    <s v="V/R. DEL SERVICIO DE ENERGIA DE LAS DIFERENTES SEDES DONDE FUNCIONAN LAS SEDES DE LA ALCALDIA LOCAL DE TEUSAQUILLO, SEGUN CODIFICACION CONTABLE Y FACTURAS ANEXAS."/>
    <s v="CODENSA S. A. ESP"/>
    <n v="830037248"/>
    <s v="FUNCIONAMIENTO"/>
    <s v="3-1-2-02-08-01-0000-00"/>
    <n v="248"/>
    <n v="261"/>
    <n v="2328040"/>
    <s v="NO"/>
    <n v="0"/>
    <s v="NO"/>
    <n v="0"/>
    <s v="NO APLICA"/>
    <d v="2017-02-17T00:00:00"/>
    <s v="NO APLICA"/>
    <s v="NO APLICA"/>
    <s v="NO"/>
    <n v="0"/>
    <s v="NO APLICA"/>
    <n v="2328040"/>
    <n v="1"/>
    <s v="NO APLICA"/>
    <s v="NO APLICA"/>
  </r>
  <r>
    <n v="2017"/>
    <x v="39"/>
    <s v="FACTURAS"/>
    <n v="29"/>
    <x v="6"/>
    <s v="NO APLICA"/>
    <s v="V/R. DEL SERVICIO DE CODENSA DE LAS DIFERENTES SEDES DONDE FUNCIONA LA ALCALDIA LOCAL DE TEUSAQUILLO, SEGUN CODIFICACION CONTABLE DE AGOSTO 18/17 Y FACTURAS ANEXAS."/>
    <s v="CODENSA S. A. ESP"/>
    <n v="830037248"/>
    <s v="FUNCIONAMIENTO"/>
    <s v="3-1-2-02-08-01-0000-00"/>
    <n v="368"/>
    <n v="439"/>
    <n v="2374230"/>
    <s v="NO"/>
    <n v="0"/>
    <s v="NO"/>
    <n v="0"/>
    <s v="NO APLICA"/>
    <d v="2017-08-18T00:00:00"/>
    <s v="NO APLICA"/>
    <s v="NO APLICA"/>
    <s v="NO"/>
    <n v="0"/>
    <s v="NO APLICA"/>
    <n v="2374230"/>
    <n v="1"/>
    <s v="NO APLICA"/>
    <s v="NO APLICA"/>
  </r>
  <r>
    <n v="2017"/>
    <x v="40"/>
    <s v="FACTURAS"/>
    <n v="46"/>
    <x v="6"/>
    <s v="NO APLICA"/>
    <s v="V/R. DEL SERVICIO DE CODENSA DE LA SEDE CASA DE LA PARTICIPACION, SEGUN CODIFICACION CONTABLE Y FACTURA ANEXA."/>
    <s v="CODENSA S. A. ESP"/>
    <n v="830037248"/>
    <s v="FUNCIONAMIENTO"/>
    <s v="3-1-2-02-08-01-0000-00"/>
    <n v="464"/>
    <n v="571"/>
    <n v="302020"/>
    <s v="NO"/>
    <n v="0"/>
    <s v="NO"/>
    <n v="0"/>
    <s v="NO APLICA"/>
    <d v="2017-11-22T00:00:00"/>
    <s v="NO APLICA"/>
    <s v="NO APLICA"/>
    <s v="NO"/>
    <n v="0"/>
    <s v="NO APLICA"/>
    <n v="302020"/>
    <n v="1"/>
    <s v="NO APLICA"/>
    <s v="NO APLICA"/>
  </r>
  <r>
    <n v="2017"/>
    <x v="41"/>
    <s v="FACTURAS"/>
    <n v="2"/>
    <x v="6"/>
    <s v="NO APLICA"/>
    <s v="V/R. DEL SERVICIO ENERGIA DE LA SEDECASA DE LA PARTICIPACION, ALMACEN Y DECOMISOS DE LA ALCALDIA LOCAL DE TEUSAQUILLO. SEGUN CODIFICACIÒPN CONTABLE Y FACTURAS ANEXAS."/>
    <s v="CODENSA S. A. ESP"/>
    <n v="830037248"/>
    <s v="FUNCIONAMIENTO"/>
    <s v="3-1-2-02-08-01-0000-00"/>
    <n v="207"/>
    <n v="214"/>
    <n v="354260"/>
    <s v="NO"/>
    <n v="0"/>
    <s v="NO"/>
    <n v="0"/>
    <s v="NO APLICA"/>
    <d v="2017-01-20T00:00:00"/>
    <s v="NO APLICA"/>
    <s v="NO APLICA"/>
    <s v="NO"/>
    <n v="0"/>
    <s v="NO APLICA"/>
    <n v="354260"/>
    <n v="1"/>
    <s v="NO APLICA"/>
    <s v="NO APLICA"/>
  </r>
  <r>
    <n v="2017"/>
    <x v="41"/>
    <s v="FACTURAS"/>
    <n v="1"/>
    <x v="6"/>
    <s v="NO APLICA"/>
    <s v="V/R. DEL SERVICIO DE ENERGIA DE LAS DIFERENTES SEDES DONDE FUNCIONA LA ALCALDIA LOCAL DE TEUSAQUILLO, SEGUN CODIFICACION CONTABLE Y FACTURAS ANEXAS."/>
    <s v="CODENSA S. A. ESP"/>
    <n v="830037248"/>
    <s v="FUNCIONAMIENTO"/>
    <s v="3-1-2-02-08-01-0000-00"/>
    <n v="206"/>
    <n v="213"/>
    <n v="2583610"/>
    <s v="NO"/>
    <n v="0"/>
    <s v="NO"/>
    <n v="0"/>
    <s v="NO APLICA"/>
    <d v="2017-01-20T00:00:00"/>
    <s v="NO APLICA"/>
    <s v="NO APLICA"/>
    <s v="NO"/>
    <n v="0"/>
    <s v="NO APLICA"/>
    <n v="2583610"/>
    <n v="1"/>
    <s v="NO APLICA"/>
    <s v="NO APLICA"/>
  </r>
  <r>
    <n v="2017"/>
    <x v="5"/>
    <s v="FACTURAS"/>
    <n v="42"/>
    <x v="6"/>
    <s v="NO APLICA"/>
    <s v="V/R. DEL SERVICIO DE ENERGIA DE LAS DIFERENTES SEDES DONDE FUNCIONA LA ALCALDIA LOCAL DE TEUSAQUILLO, SEGUN CODIFICACION CONTABLE Y FACTURAS ANEXAS."/>
    <s v="CODENSA S. A. ESP"/>
    <n v="830037248"/>
    <s v="FUNCIONAMIENTO"/>
    <s v="3-1-2-02-08-01-0000-00"/>
    <n v="458"/>
    <n v="565"/>
    <n v="2307930"/>
    <s v="NO"/>
    <n v="0"/>
    <s v="NO"/>
    <n v="0"/>
    <s v="NO APLICA"/>
    <d v="2017-11-16T00:00:00"/>
    <s v="NO APLICA"/>
    <s v="NO APLICA"/>
    <s v="NO"/>
    <n v="0"/>
    <s v="NO APLICA"/>
    <n v="2307930"/>
    <n v="1"/>
    <s v="NO APLICA"/>
    <s v="NO APLICA"/>
  </r>
  <r>
    <n v="2017"/>
    <x v="42"/>
    <s v="FACTURAS"/>
    <n v="33"/>
    <x v="6"/>
    <s v="NO APLICA"/>
    <s v="V/R. DEL SERVICIO DE ENERGIA DE LAS DIFERENTES SEDES DONDE FUNCIONA LA ALCALDIA LOCAL DE TEUSAQUILLO. SEGUN CODIFICACION CONTABLE DE SEPTIEMBRE 18/2017 Y FACTURAS ANEXAS."/>
    <s v="CODENSA S. A. ESP"/>
    <n v="830037248"/>
    <s v="FUNCIONAMIENTO"/>
    <s v="3-1-2-02-08-01-0000-00"/>
    <n v="385"/>
    <n v="467"/>
    <n v="2425630"/>
    <s v="NO"/>
    <n v="0"/>
    <s v="NO"/>
    <n v="0"/>
    <s v="NO APLICA"/>
    <d v="2017-09-19T00:00:00"/>
    <s v="NO APLICA"/>
    <s v="NO APLICA"/>
    <s v="NO"/>
    <n v="0"/>
    <s v="NO APLICA"/>
    <n v="2425630"/>
    <n v="1"/>
    <s v="NO APLICA"/>
    <s v="NO APLICA"/>
  </r>
  <r>
    <n v="2017"/>
    <x v="43"/>
    <s v="FACTURAS"/>
    <n v="9"/>
    <x v="6"/>
    <s v="NO APLICA"/>
    <s v="V/.R DEL SERVICIO DE ENERGIA DE LAS DIFERENTES SEDES DONDE FUNCIONA LA ALCALDIA LOCAL DE TEUSAQUILLO, SEGUN CODIFICACION CONTABLE Y FACTURAS ANEXAS."/>
    <s v="CODENSA S. A. ESP"/>
    <n v="830037248"/>
    <s v="FUNCIONAMIENTO"/>
    <s v="3-1-2-02-08-01-0000-00"/>
    <n v="280"/>
    <n v="302"/>
    <n v="2357490"/>
    <s v="NO"/>
    <n v="0"/>
    <s v="NO"/>
    <n v="0"/>
    <s v="NO APLICA"/>
    <d v="2017-03-17T00:00:00"/>
    <s v="NO APLICA"/>
    <s v="NO APLICA"/>
    <s v="NO"/>
    <n v="0"/>
    <s v="NO APLICA"/>
    <n v="2357490"/>
    <n v="1"/>
    <s v="NO APLICA"/>
    <s v="NO APLICA"/>
  </r>
  <r>
    <n v="2017"/>
    <x v="44"/>
    <s v="FACTURAS"/>
    <n v="25"/>
    <x v="6"/>
    <s v="NO APLICA"/>
    <s v="V/R. DEL SERVICIO DE ENERGIA DE LAS DIFERENTES SEDES DONDE FUNCIONA LA ALCALDIA LOCAL DE TEUSAQUILLO, SEGUN CODIFICACION CONTBLE Y FACTURAS ANEXAS."/>
    <s v="CODENSA S. A. ESP"/>
    <n v="830037248"/>
    <s v="FUNCIONAMIENTO"/>
    <s v="3-1-2-02-08-01-0000-00"/>
    <n v="351"/>
    <n v="411"/>
    <n v="2247240"/>
    <s v="NO"/>
    <n v="0"/>
    <s v="NO"/>
    <n v="0"/>
    <s v="NO APLICA"/>
    <d v="2017-06-08T00:00:00"/>
    <s v="NO APLICA"/>
    <s v="NO APLICA"/>
    <s v="NO"/>
    <n v="0"/>
    <s v="NO APLICA"/>
    <n v="2247240"/>
    <n v="1"/>
    <s v="NO APLICA"/>
    <s v="NO APLICA"/>
  </r>
  <r>
    <n v="2017"/>
    <x v="45"/>
    <s v="FACTURAS"/>
    <n v="49"/>
    <x v="6"/>
    <s v="NO APLICA"/>
    <s v="V/R. SERVICIO DE ASEO DE LAS DIFERENTES SEDES DONDE FUNCIONA LA ALCALDIA LOCAL DE TEUSAQUILLO, SEGUN CODIFICACION CONTABL Y FACTURAS ANEXAS."/>
    <s v="EMPRESA DE ACUEDUCTO ALCANTARILLADO Y ASEO DE BOGOTA ESP"/>
    <n v="899999094"/>
    <s v="FUNCIONAMIENTO"/>
    <s v="3-1-2-02-08-02-0000-00"/>
    <n v="476"/>
    <n v="591"/>
    <n v="794660"/>
    <s v="NO"/>
    <n v="0"/>
    <s v="NO"/>
    <n v="0"/>
    <s v="NO APLICA"/>
    <d v="2017-12-04T00:00:00"/>
    <s v="NO APLICA"/>
    <s v="NO APLICA"/>
    <s v="NO"/>
    <n v="0"/>
    <s v="NO APLICA"/>
    <n v="794660"/>
    <n v="1"/>
    <s v="NO APLICA"/>
    <s v="NO APLICA"/>
  </r>
  <r>
    <n v="2017"/>
    <x v="45"/>
    <s v="FACTURAS"/>
    <n v="48"/>
    <x v="6"/>
    <s v="NO APLICA"/>
    <s v="V/R. SERVICIO DE ACUEDUCTO DE LAS DIFERENTEES SEDES DONDE FUNCIONA LA ALCALDIA LOCAL DE TEUSAQUILLO, SEGUN CODIFICACION CONTABLE Y FACTURAS ANEXAS."/>
    <s v="EMPRESA DE ACUEDUCTO ALCANTARILLADO Y ASEO DE BOGOTA ESP"/>
    <n v="899999094"/>
    <s v="FUNCIONAMIENTO"/>
    <s v="3-1-2-02-08-02-0000-00"/>
    <n v="475"/>
    <n v="590"/>
    <n v="484540"/>
    <s v="NO"/>
    <n v="0"/>
    <s v="NO"/>
    <n v="0"/>
    <s v="NO APLICA"/>
    <d v="2017-12-04T00:00:00"/>
    <s v="NO APLICA"/>
    <s v="NO APLICA"/>
    <s v="NO"/>
    <n v="0"/>
    <s v="NO APLICA"/>
    <n v="484540"/>
    <n v="1"/>
    <s v="NO APLICA"/>
    <s v="NO APLICA"/>
  </r>
  <r>
    <n v="2017"/>
    <x v="5"/>
    <s v="FACTURAS"/>
    <n v="44"/>
    <x v="6"/>
    <s v="NO APLICA"/>
    <s v="V/R. DEL SERVICIO DE ASEO DE LAS DIFERENTES SEDES DONDE FUNCIONA LA ALCALDIA LOCAL DE TEUSAQUILLO. SEGUN CODIFICACION CONTABLE Y FACTURAS ANEXAS."/>
    <s v="EMPRESA DE ACUEDUCTO ALCANTARILLADO Y ASEO DE BOGOTA ESP"/>
    <n v="899999094"/>
    <s v="FUNCIONAMIENTO"/>
    <s v="3-1-2-02-08-02-0000-00"/>
    <n v="460"/>
    <n v="567"/>
    <n v="346420"/>
    <s v="NO"/>
    <n v="0"/>
    <s v="NO"/>
    <n v="0"/>
    <s v="NO APLICA"/>
    <d v="2017-11-16T00:00:00"/>
    <s v="NO APLICA"/>
    <s v="NO APLICA"/>
    <s v="NO"/>
    <n v="0"/>
    <s v="NO APLICA"/>
    <n v="346420"/>
    <n v="1"/>
    <s v="NO APLICA"/>
    <s v="NO APLICA"/>
  </r>
  <r>
    <n v="2017"/>
    <x v="5"/>
    <s v="FACTURAS"/>
    <n v="43"/>
    <x v="6"/>
    <s v="NO APLICA"/>
    <s v="V/R. DEL SERVICIO DE ACUEDUCTO DE LAS DIFERENTES SEDES DONDE FUNCIONA LA ALCALDIA LOCAL DE TEUSAQUILLO."/>
    <s v="EMPRESA DE ACUEDUCTO ALCANTARILLADO Y ASEO DE BOGOTA ESP"/>
    <n v="899999094"/>
    <s v="FUNCIONAMIENTO"/>
    <s v="3-1-2-02-08-02-0000-00"/>
    <n v="459"/>
    <n v="566"/>
    <n v="587440"/>
    <s v="NO"/>
    <n v="0"/>
    <s v="NO"/>
    <n v="0"/>
    <s v="NO APLICA"/>
    <d v="2017-11-16T00:00:00"/>
    <s v="NO APLICA"/>
    <s v="NO APLICA"/>
    <s v="NO"/>
    <n v="0"/>
    <s v="NO APLICA"/>
    <n v="587440"/>
    <n v="1"/>
    <s v="NO APLICA"/>
    <s v="NO APLICA"/>
  </r>
  <r>
    <n v="2017"/>
    <x v="46"/>
    <s v="FACTURAS"/>
    <n v="37"/>
    <x v="6"/>
    <s v="NO APLICA"/>
    <s v="V/R. DE LSERVICIO DE ACUEDUCTO DE LAS DIFERENTES SEDES DONDE FUNCIONA LA ALCALDIA LOCAL DE TEUSAQUILLO, SEGUN CODIFICACION CONTABEL Y FACTURAS ANEXAS."/>
    <s v="EMPRESA DE ACUEDUCTO ALCANTARILLADO Y ASEO DE BOGOTA ESP"/>
    <n v="899999094"/>
    <s v="FUNCIONAMIENTO"/>
    <s v="3-1-2-02-08-02-0000-00"/>
    <n v="419"/>
    <n v="501"/>
    <n v="265050"/>
    <s v="NO"/>
    <n v="0"/>
    <s v="NO"/>
    <n v="0"/>
    <s v="NO APLICA"/>
    <d v="2017-10-03T00:00:00"/>
    <s v="NO APLICA"/>
    <s v="NO APLICA"/>
    <s v="NO"/>
    <n v="0"/>
    <s v="NO APLICA"/>
    <n v="265050"/>
    <n v="1"/>
    <s v="NO APLICA"/>
    <s v="NO APLICA"/>
  </r>
  <r>
    <n v="2017"/>
    <x v="46"/>
    <s v="FACTURAS"/>
    <n v="38"/>
    <x v="6"/>
    <s v="NO APLICA"/>
    <s v="V/R. DEL SERVICIO DE ASEO DE LAS DIFERENTS SEDES DONDE FUNCIONA LA ALCALDIA LOCAL DE TEUSAQUILLO, SEGUN CODIFICACION CONTABLE Y FACTURAS ANEXAS."/>
    <s v="EMPRESA DE ACUEDUCTO ALCANTARILLADO Y ASEO DE BOGOTA ESP"/>
    <n v="899999094"/>
    <s v="FUNCIONAMIENTO"/>
    <s v="3-1-2-02-08-02-0000-00"/>
    <n v="418"/>
    <n v="502"/>
    <n v="336890"/>
    <s v="NO"/>
    <n v="0"/>
    <s v="NO"/>
    <n v="0"/>
    <s v="NO APLICA"/>
    <d v="2017-10-03T00:00:00"/>
    <s v="NO APLICA"/>
    <s v="NO APLICA"/>
    <s v="NO"/>
    <n v="0"/>
    <s v="NO APLICA"/>
    <n v="336890"/>
    <n v="1"/>
    <s v="NO APLICA"/>
    <s v="NO APLICA"/>
  </r>
  <r>
    <n v="2017"/>
    <x v="47"/>
    <s v="FACTURAS"/>
    <n v="36"/>
    <x v="6"/>
    <s v="NO APLICA"/>
    <s v="V/R. DEL SERVICIO DE ASEO DE LAS DIFERENTES SEDES DONDE FUNCIONA LA ALCALDIA LOCAL DE TEUSAQUILLO, SEGUN CODIFICACION CONTABLE Y FACTURS ANEXAS."/>
    <s v="EMPRESA DE ACUEDUCTO ALCANTARILLADO Y ASEO DE BOGOTA ESP"/>
    <n v="899999094"/>
    <s v="FUNCIONAMIENTO"/>
    <s v="3-1-2-02-08-02-0000-00"/>
    <n v="401"/>
    <n v="475"/>
    <n v="442180"/>
    <s v="NO"/>
    <n v="0"/>
    <s v="NO"/>
    <n v="0"/>
    <s v="NO APLICA"/>
    <d v="2017-09-26T00:00:00"/>
    <s v="NO APLICA"/>
    <s v="NO APLICA"/>
    <s v="NO"/>
    <n v="0"/>
    <s v="NO APLICA"/>
    <n v="442180"/>
    <n v="1"/>
    <s v="NO APLICA"/>
    <s v="NO APLICA"/>
  </r>
  <r>
    <n v="2017"/>
    <x v="47"/>
    <s v="FACTURAS"/>
    <n v="35"/>
    <x v="6"/>
    <s v="NO APLICA"/>
    <s v="V/R. DEL SERVICIO DE ACUEDUCTO DE LAS DIFERENTES SEDES DONDE FUNCIONA LA ALCALDIA LOCAL DE TEUSAQUILLO, SEGUN CODIFICACION CONTABLE Y FACTURAS ANEXAS."/>
    <s v="EMPRESA DE ACUEDUCTO ALCANTARILLADO Y ASEO DE BOGOTA ESP"/>
    <n v="899999094"/>
    <s v="FUNCIONAMIENTO"/>
    <s v="3-1-2-02-08-02-0000-00"/>
    <n v="400"/>
    <n v="474"/>
    <n v="281460"/>
    <s v="NO"/>
    <n v="0"/>
    <s v="NO"/>
    <n v="0"/>
    <s v="NO APLICA"/>
    <d v="2017-09-26T00:00:00"/>
    <s v="NO APLICA"/>
    <s v="NO APLICA"/>
    <s v="NO"/>
    <n v="0"/>
    <s v="NO APLICA"/>
    <n v="281460"/>
    <n v="1"/>
    <s v="NO APLICA"/>
    <s v="NO APLICA"/>
  </r>
  <r>
    <n v="2017"/>
    <x v="48"/>
    <s v="FACTURAS"/>
    <n v="19"/>
    <x v="6"/>
    <s v="NO APLICA"/>
    <s v="V/R. SERVICIO DE ACUEDUCTO DE LAS DIFERENTES SEDES DONDE FUNCIONA LA ALCALDIA LOCAL DE TEUSAQUILLO, SEGUN CODIFICACION CONTABLE Y FACTURAS ANEXAS."/>
    <s v="EMPRESA DE ACUEDUCTO ALCANTARILLADO Y ASEO DE BOGOTA ESP"/>
    <n v="899999094"/>
    <s v="FUNCIONAMIENTO"/>
    <s v="3-1-2-02-08-02-0000-00"/>
    <n v="314"/>
    <n v="351"/>
    <n v="566700"/>
    <s v="NO"/>
    <n v="0"/>
    <s v="NO"/>
    <n v="0"/>
    <s v="NO APLICA"/>
    <d v="2017-05-25T00:00:00"/>
    <s v="NO APLICA"/>
    <s v="NO APLICA"/>
    <s v="NO"/>
    <n v="0"/>
    <s v="NO APLICA"/>
    <n v="566700"/>
    <n v="1"/>
    <s v="NO APLICA"/>
    <s v="NO APLICA"/>
  </r>
  <r>
    <n v="2017"/>
    <x v="49"/>
    <s v="FACTURAS"/>
    <n v="12"/>
    <x v="6"/>
    <s v="NO APLICA"/>
    <s v="V/R. DEL SERVICIO DE ACUEDUCTO DE LAS DIFERENTES SEDES DONDE FUNCIONA LA ALCALDIA LOCAL DE TEUSAQUILLO, SEGUN CODIFICACION CONTABLE Y FACTURAS ANEXAS."/>
    <s v="EMPRESA DE ACUEDUCTO ALCANTARILLADO Y ASEO DE BOGOTA ESP"/>
    <n v="899999094"/>
    <s v="FUNCIONAMIENTO"/>
    <s v="3-1-2-02-08-02-0000-00"/>
    <n v="287"/>
    <n v="305"/>
    <n v="576260"/>
    <s v="NO"/>
    <n v="0"/>
    <s v="NO"/>
    <n v="0"/>
    <s v="NO APLICA"/>
    <d v="2017-04-03T00:00:00"/>
    <s v="NO APLICA"/>
    <s v="NO APLICA"/>
    <s v="NO"/>
    <n v="0"/>
    <s v="NO APLICA"/>
    <n v="576260"/>
    <n v="1"/>
    <s v="NO APLICA"/>
    <s v="NO APLICA"/>
  </r>
  <r>
    <n v="2017"/>
    <x v="50"/>
    <s v="FACTURAS"/>
    <n v="9"/>
    <x v="6"/>
    <s v="NO APLICA"/>
    <s v="V/R. DEL SERVICIO DE ASEO DE LAS DIFERENTES SEDES DONDE FUNCIONA LA ALCALDIA LOCAL DE TEUSAQUILLO, SEGUN CODIFICACION CONTABLE Y FACTURAS ANEXAS."/>
    <s v="EMPRESA DE ACUEDUCTO ALCANTARILLADO Y ASEO DE BOGOTA ESP"/>
    <n v="899999094"/>
    <s v="FUNCIONAMIENTO"/>
    <s v="3-1-2-02-08-02-0000-00"/>
    <n v="272"/>
    <n v="283"/>
    <n v="330725"/>
    <s v="NO"/>
    <n v="0"/>
    <s v="NO"/>
    <n v="0"/>
    <s v="NO APLICA"/>
    <d v="2017-03-06T00:00:00"/>
    <s v="NO APLICA"/>
    <s v="NO APLICA"/>
    <s v="NO"/>
    <n v="0"/>
    <s v="NO APLICA"/>
    <n v="330725"/>
    <n v="1"/>
    <s v="NO APLICA"/>
    <s v="NO APLICA"/>
  </r>
  <r>
    <n v="2017"/>
    <x v="50"/>
    <s v="FACTURAS"/>
    <n v="8"/>
    <x v="6"/>
    <s v="NO APLICA"/>
    <s v="V/R. DEL SERVICIO DE ACUEDUCTO DE LAS DIFERENTES SEDES DONDE FUNCIONA LA ALCALDIA LOCAL DE TEUSAQUILLO, SEGUN CODIFICACION CONTABLE Y FACTURAS ANEXAS."/>
    <s v="EMPRESA DE ACUEDUCTO ALCANTARILLADO Y ASEO DE BOGOTA ESP"/>
    <n v="899999094"/>
    <s v="FUNCIONAMIENTO"/>
    <s v="3-1-2-02-08-02-0000-00"/>
    <n v="271"/>
    <n v="282"/>
    <n v="892800"/>
    <s v="NO"/>
    <n v="0"/>
    <s v="NO"/>
    <n v="0"/>
    <s v="NO APLICA"/>
    <d v="2017-03-06T00:00:00"/>
    <s v="NO APLICA"/>
    <s v="NO APLICA"/>
    <s v="NO"/>
    <n v="0"/>
    <s v="NO APLICA"/>
    <n v="892800"/>
    <n v="1"/>
    <s v="NO APLICA"/>
    <s v="NO APLICA"/>
  </r>
  <r>
    <n v="2017"/>
    <x v="51"/>
    <s v="FACTURAS"/>
    <n v="5"/>
    <x v="6"/>
    <s v="NO APLICA"/>
    <s v="V/R. DEL SERVICIOASEO DE LAS DIFERENTES SEDES DONDE FUNCIONA LA ALCALDIA LOCAL DE TEUSAQUILLO, SEGUN CODIFICACION CONTABLE Y FACTURAS ANEXAS."/>
    <s v="EMPRESA DE ACUEDUCTO ALCANTARILLADO Y ASEO DE BOGOTA ESP"/>
    <n v="899999094"/>
    <s v="FUNCIONAMIENTO"/>
    <s v="3-1-2-02-08-02-0000-00"/>
    <n v="214"/>
    <n v="230"/>
    <n v="249763"/>
    <s v="NO"/>
    <n v="0"/>
    <s v="NO"/>
    <n v="0"/>
    <s v="NO APLICA"/>
    <d v="2017-02-10T00:00:00"/>
    <s v="NO APLICA"/>
    <s v="NO APLICA"/>
    <s v="NO"/>
    <n v="0"/>
    <s v="NO APLICA"/>
    <n v="249763"/>
    <n v="1"/>
    <s v="NO APLICA"/>
    <s v="NO APLICA"/>
  </r>
  <r>
    <n v="2017"/>
    <x v="51"/>
    <s v="FACTURAS"/>
    <n v="4"/>
    <x v="6"/>
    <s v="NO APLICA"/>
    <s v="V/R. DEL SERVICIO DE ACUEDUCTO DE LAS DIFERENTES SEDES DONDE FUNCIONA LA ALCALDIA LOCAL DE TEUSAQUILLO. SEGUN CODIFICACION CONTABLE DE FEBREOR 3 DE 2017 Y FACTURAS ANEXAS."/>
    <s v="EMPRESA DE ACUEDUCTO ALCANTARILLADO Y ASEO DE BOGOTA ESP"/>
    <n v="899999094"/>
    <s v="FUNCIONAMIENTO"/>
    <s v="3-1-2-02-08-02-0000-00"/>
    <n v="213"/>
    <n v="229"/>
    <n v="533870"/>
    <s v="NO"/>
    <n v="0"/>
    <s v="NO"/>
    <n v="0"/>
    <s v="NO APLICA"/>
    <d v="2017-02-10T00:00:00"/>
    <s v="NO APLICA"/>
    <s v="NO APLICA"/>
    <s v="NO"/>
    <n v="0"/>
    <s v="NO APLICA"/>
    <n v="533870"/>
    <n v="1"/>
    <s v="NO APLICA"/>
    <s v="NO APLICA"/>
  </r>
  <r>
    <n v="2017"/>
    <x v="52"/>
    <s v="FACTURAS"/>
    <n v="60"/>
    <x v="6"/>
    <s v="NO APLICA"/>
    <s v="V/R. DEL SERVICIO DE ASEO DE LAS DIFERENTES SEDES DONDE FUNCIONA LA ALCALDIA LOCAL DE TEUSAQUILLO, SEGUN CODIFICACION CONTABLE Y FACTURAS ANEXAS."/>
    <s v="EMPRESA DE ACUEDUCTO ALCANTARILLADO Y ASEO DE BOGOTA ESP"/>
    <n v="899999094"/>
    <s v="FUNCIONAMIENTO"/>
    <s v="3-1-2-02-08-02-0000-00"/>
    <n v="204"/>
    <n v="202"/>
    <n v="269900"/>
    <s v="NO"/>
    <n v="0"/>
    <s v="NO"/>
    <n v="0"/>
    <s v="NO APLICA"/>
    <d v="2017-01-13T00:00:00"/>
    <s v="NO APLICA"/>
    <s v="NO APLICA"/>
    <s v="NO"/>
    <n v="0"/>
    <s v="NO APLICA"/>
    <n v="269900"/>
    <n v="1"/>
    <s v="NO APLICA"/>
    <s v="NO APLICA"/>
  </r>
  <r>
    <n v="2017"/>
    <x v="52"/>
    <s v="FACTURAS"/>
    <n v="59"/>
    <x v="6"/>
    <s v="NO APLICA"/>
    <s v="V/R. SERVICIO DE ACUEDUCTO DE LAS DIFERENTES SEDES DONDE FUNCIONA LA ALCALDIA LOCAL DE TEUSAQUILLO, SEGUN CODIFICACION CONTABLE Y FACTURAS ANEXAS."/>
    <s v="EMPRESA DE ACUEDUCTO ALCANTARILLADO Y ASEO DE BOGOTA ESP"/>
    <n v="899999094"/>
    <s v="FUNCIONAMIENTO"/>
    <s v="3-1-2-02-08-02-0000-00"/>
    <n v="203"/>
    <n v="201"/>
    <n v="416560"/>
    <s v="NO"/>
    <n v="0"/>
    <s v="NO"/>
    <n v="0"/>
    <s v="NO APLICA"/>
    <d v="2017-01-13T00:00:00"/>
    <s v="NO APLICA"/>
    <s v="NO APLICA"/>
    <s v="NO"/>
    <n v="0"/>
    <s v="NO APLICA"/>
    <n v="416560"/>
    <n v="1"/>
    <s v="NO APLICA"/>
    <s v="NO APLICA"/>
  </r>
  <r>
    <n v="2017"/>
    <x v="53"/>
    <s v="FACTURAS"/>
    <n v="32"/>
    <x v="6"/>
    <s v="NO APLICA"/>
    <s v="V/R. DEL SERVICIO DE ASEO DE LAS DIFERENTES SEDES DONDE FUNCIONA LA ALCALDIA LOCAL DE TEUSAQUILLO, SEGUN CODIFICACION CONTABLE Y FACTURA ANEXAS."/>
    <s v="EMPRESA DE ACUEDUCTO ALCANTARILLADO Y ASEO DE BOGOTA ESP"/>
    <n v="899999094"/>
    <s v="FUNCIONAMIENTO"/>
    <s v="3-1-2-02-08-02-0000-00"/>
    <n v="373"/>
    <n v="444"/>
    <n v="317940"/>
    <s v="NO"/>
    <n v="0"/>
    <s v="NO"/>
    <n v="0"/>
    <s v="NO APLICA"/>
    <d v="2017-09-04T00:00:00"/>
    <s v="NO APLICA"/>
    <s v="NO APLICA"/>
    <s v="NO"/>
    <n v="0"/>
    <s v="NO APLICA"/>
    <n v="317940"/>
    <n v="1"/>
    <s v="NO APLICA"/>
    <s v="NO APLICA"/>
  </r>
  <r>
    <n v="2017"/>
    <x v="53"/>
    <s v="FACTURAS"/>
    <n v="31"/>
    <x v="6"/>
    <s v="NO APLICA"/>
    <s v="V/R. DEL SERVICIO DE ACUEDUCTO DE LAS DIFERENTS SEDES DONDE FUNCIONA LA ALCALDIA LOCAL DE TEUSAQUILLO, SEGUN CODIFICACION CONTABLE Y FACTURAS ANEXAS."/>
    <s v="EMPRESA DE ACUEDUCTO ALCANTARILLADO Y ASEO DE BOGOTA ESP"/>
    <n v="899999094"/>
    <s v="FUNCIONAMIENTO"/>
    <s v="3-1-2-02-08-02-0000-00"/>
    <n v="372"/>
    <n v="443"/>
    <n v="910750"/>
    <s v="NO"/>
    <n v="0"/>
    <s v="NO"/>
    <n v="0"/>
    <s v="NO APLICA"/>
    <d v="2017-09-04T00:00:00"/>
    <s v="NO APLICA"/>
    <s v="NO APLICA"/>
    <s v="NO"/>
    <n v="0"/>
    <s v="NO APLICA"/>
    <n v="910750"/>
    <n v="1"/>
    <s v="NO APLICA"/>
    <s v="NO APLICA"/>
  </r>
  <r>
    <n v="2017"/>
    <x v="54"/>
    <s v="FACTURAS"/>
    <n v="27"/>
    <x v="6"/>
    <s v="NO APLICA"/>
    <s v="V/R. DEL SERVICIO DE ASEO DE LAS DIFERENTES SEDES DONDE FUNCIONA LA ALCALDIA LOCAL DE TEUSAQUILLO, SEGUN CODIFICACION CONTABLE DE JULIO 28 DE 2017 Y FACTURAS ANEXAS."/>
    <s v="EMPRESA DE ACUEDUCTO ALCANTARILLADO Y ASEO DE BOGOTA ESP"/>
    <n v="899999094"/>
    <s v="FUNCIONAMIENTO"/>
    <s v="3-1-2-02-08-02-0000-00"/>
    <n v="358"/>
    <n v="416"/>
    <n v="532010"/>
    <s v="NO"/>
    <n v="0"/>
    <s v="NO"/>
    <n v="0"/>
    <s v="NO APLICA"/>
    <d v="2017-07-31T00:00:00"/>
    <s v="NO APLICA"/>
    <s v="NO APLICA"/>
    <s v="NO"/>
    <n v="0"/>
    <s v="NO APLICA"/>
    <n v="532010"/>
    <n v="1"/>
    <s v="NO APLICA"/>
    <s v="NO APLICA"/>
  </r>
  <r>
    <n v="2017"/>
    <x v="54"/>
    <s v="FACTURAS"/>
    <n v="28"/>
    <x v="6"/>
    <s v="NO APLICA"/>
    <s v="V/R. SERVICIO DEACUEDUCTO DE LAS DIFERENTES SEDES DONDE FUNCIONA LA ALCALDIA LOCAL DE TEUSAQUILLO. SEGUN CODIFICACION CONTABLE DE JULIO 28 DE 2017 Y FACTURAS ANEXAS."/>
    <s v="EMPRESA DE ACUEDUCTO ALCANTARILLADO Y ASEO DE BOGOTA ESP"/>
    <n v="899999094"/>
    <s v="FUNCIONAMIENTO"/>
    <s v="3-1-2-02-08-02-0000-00"/>
    <n v="357"/>
    <n v="417"/>
    <n v="548330"/>
    <s v="NO"/>
    <n v="0"/>
    <s v="NO"/>
    <n v="0"/>
    <s v="NO APLICA"/>
    <d v="2017-07-31T00:00:00"/>
    <s v="NO APLICA"/>
    <s v="NO APLICA"/>
    <s v="NO"/>
    <n v="0"/>
    <s v="NO APLICA"/>
    <n v="548330"/>
    <n v="1"/>
    <s v="NO APLICA"/>
    <s v="NO APLICA"/>
  </r>
  <r>
    <n v="2017"/>
    <x v="55"/>
    <s v="FACTURAS"/>
    <n v="24"/>
    <x v="6"/>
    <s v="NO APLICA"/>
    <s v="V/R. DEL SERVICIO DE ASEO DE LAS DIFERENTES SEDES DONDE FUNCIONA LA ALCALDIA LOCAL DE TEUSAQUILLO, SEGUN CODIFICACION CONTBLE Y FACTURAS ANEXAS."/>
    <s v="EMPRESA DE ACUEDUCTO ALCANTARILLADO Y ASEO DE BOGOTA ESP"/>
    <n v="899999094"/>
    <s v="FUNCIONAMIENTO"/>
    <s v="3-1-2-02-08-02-0000-00"/>
    <n v="343"/>
    <n v="404"/>
    <n v="289050"/>
    <s v="NO"/>
    <n v="0"/>
    <s v="NO"/>
    <n v="0"/>
    <s v="NO APLICA"/>
    <d v="2017-07-05T00:00:00"/>
    <s v="NO APLICA"/>
    <s v="NO APLICA"/>
    <s v="NO"/>
    <n v="0"/>
    <s v="NO APLICA"/>
    <n v="289050"/>
    <n v="1"/>
    <s v="NO APLICA"/>
    <s v="NO APLICA"/>
  </r>
  <r>
    <n v="2017"/>
    <x v="30"/>
    <s v="FACTURAS"/>
    <n v="23"/>
    <x v="6"/>
    <s v="NO APLICA"/>
    <s v="V/R. DEL SERVICIO DE ACUEDUCTO DE LAS DIFERENTES SEDES DONDE FUNCIONA LA ALCALDIA LOCAL DE TEUSAQUILLO, SEGUN CODIFICACION CONTABLE Y FACTURAS ANEXAS."/>
    <s v="EMPRESA DE ACUEDUCTO ALCANTARILLADO Y ASEO DE BOGOTA ESP"/>
    <n v="899999094"/>
    <s v="FUNCIONAMIENTO"/>
    <s v="3-1-2-02-08-02-0000-00"/>
    <n v="342"/>
    <n v="403"/>
    <n v="475970"/>
    <s v="NO"/>
    <n v="0"/>
    <s v="NO"/>
    <n v="0"/>
    <s v="NO APLICA"/>
    <d v="2017-07-01T00:00:00"/>
    <s v="NO APLICA"/>
    <s v="NO APLICA"/>
    <s v="NO"/>
    <n v="0"/>
    <s v="NO APLICA"/>
    <n v="475970"/>
    <n v="1"/>
    <s v="NO APLICA"/>
    <s v="NO APLICA"/>
  </r>
  <r>
    <n v="2017"/>
    <x v="48"/>
    <s v="FACTURAS"/>
    <n v="20"/>
    <x v="6"/>
    <s v="NO APLICA"/>
    <s v="V/R. DEL SERVICIO DE ASEO DE LAS DIFERENTES SEDES DONDE FUNCIONA LA ALCALDIA LOCAL DE TEUSAQUILLO, SEGUN CODIFICACION CONTABLE Y FACTURAS ANEXAS."/>
    <s v="EMPRESA DE ACUEDUCTO ALCANTARILLADO Y ASEO DE BOGOTA ESP"/>
    <n v="899999094"/>
    <s v="FUNCIONAMIENTO"/>
    <s v="3-1-2-02-08-02-0000-00"/>
    <n v="315"/>
    <n v="352"/>
    <n v="408980"/>
    <s v="NO"/>
    <n v="0"/>
    <s v="NO"/>
    <n v="0"/>
    <s v="NO APLICA"/>
    <d v="2017-05-25T00:00:00"/>
    <s v="NO APLICA"/>
    <s v="NO APLICA"/>
    <s v="NO"/>
    <n v="0"/>
    <s v="NO APLICA"/>
    <n v="408980"/>
    <n v="1"/>
    <s v="NO APLICA"/>
    <s v="NO APLICA"/>
  </r>
  <r>
    <n v="2017"/>
    <x v="49"/>
    <s v="FACTURAS"/>
    <n v="13"/>
    <x v="6"/>
    <s v="NO APLICA"/>
    <s v="V/R. DEL SERVICIO DE ASEO DE LAS DIFERENTES SEDES DONDE FUNCIONA LA ALCALDIA LOCAL DE TEUSAQUILLO, SEGUN CODIFICACION CONTABLE Y FACTURAS ANEXAS."/>
    <s v="EMPRESA DE ACUEDUCTO ALCANTARILLADO Y ASEO DE BOGOTA ESP"/>
    <n v="899999094"/>
    <s v="FUNCIONAMIENTO"/>
    <s v="3-1-2-02-08-02-0000-00"/>
    <n v="288"/>
    <n v="306"/>
    <n v="421520"/>
    <s v="NO"/>
    <n v="0"/>
    <s v="NO"/>
    <n v="0"/>
    <s v="NO APLICA"/>
    <d v="2017-04-03T00:00:00"/>
    <s v="NO"/>
    <n v="0"/>
    <s v="NO"/>
    <n v="0"/>
    <s v="NO APLICA"/>
    <n v="421520"/>
    <n v="1"/>
    <s v="NO APLICA"/>
    <s v="NO APLICA"/>
  </r>
  <r>
    <n v="2017"/>
    <x v="56"/>
    <s v="FACTURAS"/>
    <n v="16"/>
    <x v="6"/>
    <s v="NO APLICA"/>
    <s v="V/R. DEL SERVICIO DE ASEO DE LA SEDE CL 39 B 19 34, SEGUN CODIFICACION CONTABLE Y FACTURA ANEXA."/>
    <s v="EMPRESA DE ACUEDUCTO ALCANTARILLADO Y ASEO DE BOGOTA ESP"/>
    <n v="899999094"/>
    <s v="FUNCIONAMIENTO"/>
    <s v="3-1-2-02-08-02-0000-00"/>
    <n v="303"/>
    <n v="345"/>
    <n v="75350"/>
    <s v="NO"/>
    <n v="0"/>
    <s v="NO"/>
    <n v="0"/>
    <s v="NO APLICA"/>
    <d v="2017-05-05T00:00:00"/>
    <s v="NO APLICA"/>
    <s v="NO APLICA"/>
    <s v="NO"/>
    <n v="0"/>
    <s v="NO APLICA"/>
    <n v="75350"/>
    <n v="1"/>
    <s v="NO APLICA"/>
    <s v="NO APLICA"/>
  </r>
  <r>
    <n v="2017"/>
    <x v="56"/>
    <s v="FACTURAS"/>
    <n v="15"/>
    <x v="6"/>
    <s v="NO APLICA"/>
    <s v="V/R. DEL ACUEDUCTO DE LA SEDE CL 39 B 19 34, SEGUN CODIFICACION CONTABLE Y FACTURA ANEXA."/>
    <s v="EMPRESA DE ACUEDUCTO ALCANTARILLADO Y ASEO DE BOGOTA ESP"/>
    <n v="899999094"/>
    <s v="FUNCIONAMIENTO"/>
    <s v="3-1-2-02-08-02-0000-00"/>
    <n v="302"/>
    <n v="344"/>
    <n v="178240"/>
    <s v="NO"/>
    <n v="0"/>
    <s v="NO"/>
    <n v="0"/>
    <s v="NO APLICA"/>
    <d v="2017-05-05T00:00:00"/>
    <s v="NO APLICA"/>
    <s v="NO APLICA"/>
    <s v="NO"/>
    <n v="0"/>
    <s v="NO APLICA"/>
    <n v="178240"/>
    <n v="1"/>
    <s v="NO APLICA"/>
    <s v="NO APLICA"/>
  </r>
  <r>
    <n v="2017"/>
    <x v="39"/>
    <s v="FACTURAS"/>
    <n v="30"/>
    <x v="6"/>
    <s v="NO APLICA"/>
    <s v="V/R. DEL SERVICIO DE ETB DE LAS DIFERENTES SEDES DONDE FUNCIONA LA ALCALDIA LOCAL DE TEUSAQUILLO, SEGUN CODIFICACION CONTABLE DE AGOSTO 17/2017 Y FACTURAS ANEXAS."/>
    <s v="EMPRESA DE TELECOMUNICACIONES DE BOGOTA SA ESP"/>
    <n v="899999115"/>
    <s v="FUNCIONAMIENTO"/>
    <s v="3-1-2-02-08-04-0000-00"/>
    <n v="369"/>
    <n v="440"/>
    <n v="2343720"/>
    <s v="NO"/>
    <n v="0"/>
    <s v="NO"/>
    <n v="0"/>
    <s v="NO APLICA"/>
    <d v="2017-08-18T00:00:00"/>
    <s v="NO APLICA"/>
    <s v="NO APLICA"/>
    <s v="NO"/>
    <n v="0"/>
    <s v="NO APLICA"/>
    <n v="2343720"/>
    <n v="1"/>
    <s v="NO APLICA"/>
    <s v="NO APLICA"/>
  </r>
  <r>
    <n v="2017"/>
    <x v="34"/>
    <s v="FACTURAS"/>
    <n v="14"/>
    <x v="6"/>
    <s v="NO APLICA"/>
    <s v="V/R. DEL SERVICIO DE TELEFONO DE LAS DIFERENTES SEDES DONDE FUNCIONA LA ALCALDIA LOCAL DE TEUSAQUILLO, SEGUN CODIFICACION CONTABLE Y FACTURAS ANEXAS."/>
    <s v="EMPRESA DE TELECOMUNICACIONES DE BOGOTA SA ESP"/>
    <n v="899999115"/>
    <s v="FUNCIONAMIENTO"/>
    <s v="3-1-2-02-08-04-0000-00"/>
    <n v="297"/>
    <n v="326"/>
    <n v="1838720"/>
    <s v="NO"/>
    <n v="0"/>
    <s v="NO"/>
    <n v="0"/>
    <s v="NO APLICA"/>
    <d v="2017-04-24T00:00:00"/>
    <s v="NO APLICA"/>
    <s v="NO APLICA"/>
    <s v="NO"/>
    <n v="0"/>
    <s v="NO APLICA"/>
    <n v="1838720"/>
    <n v="1"/>
    <s v="NO APLICA"/>
    <s v="NO APLICA"/>
  </r>
  <r>
    <n v="2017"/>
    <x v="3"/>
    <s v="FACTURAS"/>
    <n v="3"/>
    <x v="6"/>
    <s v="NO APLICA"/>
    <s v="V/R. DEL SERVICIO DE ETB DE LAS SEDE DONDE FUNCIONA LA ALCALDIA LOCAL DE TEUSAQUILLO, SEGUN CODIFICACION CONTABLE Y FACTURA ANEXA."/>
    <s v="EMPRESA DE TELECOMUNICACIONES DE BOGOTA SA ESP"/>
    <n v="899999115"/>
    <s v="FUNCIONAMIENTO"/>
    <s v="3-1-2-02-08-04-0000-00"/>
    <n v="212"/>
    <n v="228"/>
    <n v="1380990"/>
    <s v="NO"/>
    <n v="0"/>
    <s v="NO"/>
    <n v="0"/>
    <s v="NO APLICA"/>
    <d v="2017-01-01T00:00:00"/>
    <s v="NO APLICA"/>
    <s v="NO APLICA"/>
    <s v="NO"/>
    <n v="0"/>
    <s v="NO APLICA"/>
    <n v="1380990"/>
    <n v="1"/>
    <s v="NO APLICA"/>
    <s v="NO APLICA"/>
  </r>
  <r>
    <n v="2017"/>
    <x v="37"/>
    <s v="FACTURAS"/>
    <n v="41"/>
    <x v="6"/>
    <s v="NO APLICA"/>
    <s v="V/R. DEL SERVICIO DE ETB D LAS DIFERENTES SEDES DONDE FUNCIONA LA ALCALDIA LOCAL DE TEUSAQUILLO, SEGUN CODIFICACION CONTABLE Y FACTURAS ANEXAS."/>
    <s v="EMPRESA DE TELECOMUNICACIONES DE BOGOTA SA ESP"/>
    <n v="899999115"/>
    <s v="FUNCIONAMIENTO"/>
    <s v="3-1-2-02-08-04-0000-00"/>
    <n v="437"/>
    <n v="520"/>
    <n v="2071970"/>
    <s v="NO"/>
    <n v="0"/>
    <s v="NO"/>
    <n v="0"/>
    <s v="NO APLICA"/>
    <d v="2017-10-19T00:00:00"/>
    <s v="NO APLICA"/>
    <s v="NO APLICA"/>
    <s v="NO"/>
    <n v="0"/>
    <s v="NO APLICA"/>
    <n v="2071970"/>
    <n v="1"/>
    <s v="NO APLICA"/>
    <s v="NO APLICA"/>
  </r>
  <r>
    <n v="2017"/>
    <x v="11"/>
    <s v="FACTURAS"/>
    <n v="26"/>
    <x v="6"/>
    <s v="NO APLICA"/>
    <s v="V/R. DEL SERVICIO DE  TELEFONO DE LAS DIFERENTES SEDES DONDE FUNCIONA LA ALCALDIA LOCAL DE TEUSAQUILLO, SEGUN CODIFICACION CONTBLE Y FACTURAS ANEXAS."/>
    <s v="EMPRESA DE TELECOMUNICACIONES DE BOGOTA SA ESP"/>
    <n v="899999115"/>
    <s v="FUNCIONAMIENTO"/>
    <s v="3-1-2-02-08-04-0000-00"/>
    <n v="352"/>
    <n v="410"/>
    <n v="2147860"/>
    <s v="NO"/>
    <n v="0"/>
    <s v="NO"/>
    <n v="0"/>
    <s v="NO APLICA"/>
    <d v="2017-06-01T00:00:00"/>
    <s v="NO APLICA"/>
    <s v="NO APLICA"/>
    <s v="NO"/>
    <n v="0"/>
    <s v="NO APLICA"/>
    <n v="2147860"/>
    <n v="1"/>
    <s v="NO APLICA"/>
    <s v="NO APLICA"/>
  </r>
  <r>
    <n v="2017"/>
    <x v="45"/>
    <s v="FACTURAS"/>
    <n v="47"/>
    <x v="6"/>
    <s v="NO APLICA"/>
    <s v="V/R. SERVICIO DE TELEFONO DE LA SEDE DONDE FUNCIONA LA JALT, SEGUN CODIFICACION CONTBLE Y FACTURAS ANEXAS."/>
    <s v="EMPRESA DE TELECOMUNICACIONES DE BOGOTA SA ESP"/>
    <n v="899999115"/>
    <s v="FUNCIONAMIENTO"/>
    <s v="3-1-2-02-08-04-0000-00"/>
    <n v="474"/>
    <n v="589"/>
    <n v="765430"/>
    <s v="NO"/>
    <n v="0"/>
    <s v="NO"/>
    <n v="0"/>
    <s v="NO APLICA"/>
    <d v="2017-12-04T00:00:00"/>
    <s v="NO APLICA"/>
    <s v="NO APLICA"/>
    <s v="NO"/>
    <n v="0"/>
    <s v="NO APLICA"/>
    <n v="765430"/>
    <n v="1"/>
    <s v="NO APLICA"/>
    <s v="NO APLICA"/>
  </r>
  <r>
    <n v="2017"/>
    <x v="37"/>
    <s v="FACTURAS"/>
    <n v="41"/>
    <x v="6"/>
    <s v="NO APLICA"/>
    <s v="V/R. DEL SERVICIO DE TEB D LA SEDE DONDE FUUNCIONA LA JALT, SEGUUN CODIFICACION CONTABLE Y FACTURAS ANEXAS."/>
    <s v="EMPRESA DE TELECOMUNICACIONES DE BOGOTA SA ESP"/>
    <n v="899999115"/>
    <s v="FUNCIONAMIENTO"/>
    <s v="3-1-2-02-08-04-0000-00"/>
    <n v="438"/>
    <n v="521"/>
    <n v="1559860"/>
    <s v="NO"/>
    <n v="0"/>
    <s v="NO"/>
    <n v="0"/>
    <s v="NO APLICA"/>
    <d v="2017-10-19T00:00:00"/>
    <s v="NO APLICA"/>
    <s v="NO APLICA"/>
    <s v="NO"/>
    <n v="0"/>
    <s v="NO APLICA"/>
    <n v="1559860"/>
    <n v="1"/>
    <s v="NO APLICA"/>
    <s v="NO APLICA"/>
  </r>
  <r>
    <n v="2017"/>
    <x v="52"/>
    <s v="FACTURAS"/>
    <n v="61"/>
    <x v="6"/>
    <s v="NO APLICA"/>
    <s v="V/R. DEL SERVICIO DE ATB DE LAS DIFERENTES SEDES DONDE FUNCIONA LA ALCALDIA LOCAL DE TEUSAQUILLO, SEGUN CODIFICACION CONTABLE Y FACTURAS ANEXAS."/>
    <s v="EMPRESA DE TELECOMUNICACIONES DE BOGOTA SA ESP"/>
    <n v="899999115"/>
    <s v="FUNCIONAMIENTO"/>
    <s v="3-1-2-02-08-04-0000-00"/>
    <n v="205"/>
    <n v="203"/>
    <n v="52940"/>
    <s v="NO"/>
    <n v="0"/>
    <s v="NO"/>
    <n v="0"/>
    <s v="NO APLICA"/>
    <d v="2017-01-13T00:00:00"/>
    <s v="NO APLICA"/>
    <s v="NO APLICA"/>
    <s v="NO"/>
    <n v="0"/>
    <s v="NO APLICA"/>
    <n v="52940"/>
    <n v="1"/>
    <s v="NO APLICA"/>
    <s v="NO APLICA"/>
  </r>
  <r>
    <n v="2017"/>
    <x v="2"/>
    <s v="FACTURAS"/>
    <n v="22"/>
    <x v="6"/>
    <s v="NO APLICA"/>
    <s v="SERVICIO PUBLICO ETB - CLL 39B 19-30 Y CLL 19B 19-46"/>
    <s v="EMPRESA DE TELECOMUNICACIONES DE BOGOTA SA ESP"/>
    <n v="899999115"/>
    <s v="FUNCIONAMIENTO"/>
    <s v="3-1-2-02-08-04-0000-00"/>
    <n v="332"/>
    <n v="378"/>
    <n v="1737600"/>
    <s v="NO"/>
    <n v="0"/>
    <s v="NO"/>
    <n v="0"/>
    <s v="NO APLICA"/>
    <d v="2017-06-16T00:00:00"/>
    <s v="NO APLICA"/>
    <s v="NO APLICA"/>
    <s v="NO"/>
    <n v="0"/>
    <s v="NO APLICA"/>
    <n v="1737600"/>
    <n v="1"/>
    <m/>
    <m/>
  </r>
  <r>
    <n v="2017"/>
    <x v="36"/>
    <s v="FACTURAS"/>
    <n v="50"/>
    <x v="6"/>
    <s v="NO APLICA"/>
    <s v="V/R. DEL SERVICIO DE  TELEFONO DE LAS DIFERENTES SEDEES DONDE FUNCIONA LA ALCLADIA LOCAL DE TEUSAQUILLO, SEGUN CODIFICACION CONTABLE Y FACTURS ANEXAS."/>
    <s v="EMPRESA DE TELECOMUNICACIONES DE BOGOTA SA ESP"/>
    <n v="899999115"/>
    <s v="FUNCIONAMIENTO"/>
    <s v="3-1-2-02-08-04-0000-00"/>
    <n v="506"/>
    <n v="617"/>
    <n v="2134170"/>
    <s v="NO"/>
    <n v="0"/>
    <s v="NO"/>
    <n v="0"/>
    <s v="NO APLICA"/>
    <d v="2017-12-20T00:00:00"/>
    <s v="NO APLICA"/>
    <s v="NO APLICA"/>
    <s v="NO"/>
    <n v="0"/>
    <s v="NO APLICA"/>
    <n v="2134170"/>
    <n v="1"/>
    <s v="NO APLICA"/>
    <s v="NO APLICA"/>
  </r>
  <r>
    <n v="2017"/>
    <x v="38"/>
    <s v="FACTURAS"/>
    <n v="7"/>
    <x v="6"/>
    <s v="NO APLICA"/>
    <s v="V/R. DEL SERVICIO DE ETB DE LAS DIFERENTES SEDES DONDE FUNCIONA LA ALCALDIA LOCAL DE TEUSAQUILLO, SEGUN CODIFICACION CONTBALE Y FACTURAS ANEXAS."/>
    <s v="EMPRESA DE TELECOMUNICACIONES DE BOGOTA SA ESP"/>
    <n v="899999115"/>
    <s v="FUNCIONAMIENTO"/>
    <s v="3-1-2-02-08-04-0000-00"/>
    <n v="249"/>
    <n v="262"/>
    <n v="1449020"/>
    <s v="NO"/>
    <n v="0"/>
    <s v="NO"/>
    <n v="0"/>
    <s v="NO APLICA"/>
    <d v="2017-02-17T00:00:00"/>
    <s v="NO APLICA"/>
    <s v="NO APLICA"/>
    <s v="NO"/>
    <n v="0"/>
    <s v="NO APLICA"/>
    <n v="1449020"/>
    <n v="1"/>
    <s v="NO APLICA"/>
    <s v="NO APLICA"/>
  </r>
  <r>
    <n v="2017"/>
    <x v="35"/>
    <s v="FACTURAS"/>
    <n v="18"/>
    <x v="6"/>
    <s v="NO APLICA"/>
    <s v="V/R. DEL SERVICIO DE ETB DE LAS DIFERENTES SEDES DONDE FUNCIONA LA ALCALDIA LOCAL DE TEUSAQUILLO, SEGUN CODIFICACION CONTABLE Y FACTURAS ANEXAS."/>
    <s v="EMPRESA DE TELECOMUNICACIONES DE BOGOTA SA ESP"/>
    <n v="899999115"/>
    <s v="FUNCIONAMIENTO"/>
    <s v="3-1-2-02-08-04-0000-00"/>
    <n v="312"/>
    <n v="350"/>
    <n v="1740160"/>
    <s v="NO"/>
    <n v="0"/>
    <s v="NO"/>
    <n v="0"/>
    <s v="NO APLICA"/>
    <d v="2017-05-18T00:00:00"/>
    <s v="NO APLICA"/>
    <s v="NO APLICA"/>
    <s v="NO"/>
    <n v="0"/>
    <s v="NO APLICA"/>
    <n v="1740160"/>
    <n v="1"/>
    <s v="NO APLICA"/>
    <s v="NO APLICA"/>
  </r>
  <r>
    <n v="2017"/>
    <x v="36"/>
    <s v="FACTURAS"/>
    <n v="50"/>
    <x v="6"/>
    <s v="NO APLICA"/>
    <s v="V/R. DEL SERVICIO DE ETB DE LA SEDE JALT, SEGUN CODIFICACION CONTABLE Y FCTURAS ANEXAS."/>
    <s v="EMPRESA DE TELECOMUNICACIONES DE BOGOTA SA ESP"/>
    <n v="899999115"/>
    <s v="FUNCIONAMIENTO"/>
    <s v="3-1-2-02-08-04-0000-00"/>
    <n v="508"/>
    <n v="619"/>
    <n v="1520930"/>
    <s v="NO"/>
    <n v="0"/>
    <s v="NO"/>
    <n v="0"/>
    <s v="NO APLICA"/>
    <d v="2017-12-20T00:00:00"/>
    <s v="NO APLICA"/>
    <s v="NO APLICA"/>
    <s v="NO"/>
    <n v="0"/>
    <s v="NO APLICA"/>
    <n v="1520930"/>
    <n v="1"/>
    <s v="NO APLICA"/>
    <s v="NO APLICA"/>
  </r>
  <r>
    <n v="2017"/>
    <x v="15"/>
    <s v="FACTURAS"/>
    <n v="11"/>
    <x v="6"/>
    <s v="NO APLICA"/>
    <s v="V/R. DEL SERVICIO DE TELEFONO DE LAS DIFERENTES SEDES DONDE FUNCIONA LA ALCALDIA LOCAL DE TEUSAQUILLO. SEGUN CODIFICACION CONTABLE Y FACTURAS ANEXAS."/>
    <s v="EMPRESA DE TELECOMUNICACIONES DE BOGOTA SA ESP"/>
    <n v="899999115"/>
    <s v="FUNCIONAMIENTO"/>
    <s v="3-1-2-02-08-04-0000-00"/>
    <n v="285"/>
    <n v="303"/>
    <n v="1524710"/>
    <s v="NO"/>
    <n v="0"/>
    <s v="NO"/>
    <n v="0"/>
    <s v="NO APLICA"/>
    <d v="2017-03-23T00:00:00"/>
    <s v="NO APLICA"/>
    <s v="NO APLICA"/>
    <s v="NO"/>
    <n v="0"/>
    <s v="NO APLICA"/>
    <n v="1524710"/>
    <n v="1"/>
    <s v="NO APLICA"/>
    <s v="NO APLICA"/>
  </r>
  <r>
    <n v="2017"/>
    <x v="47"/>
    <s v="FACTURAS"/>
    <n v="34"/>
    <x v="6"/>
    <s v="NO APLICA"/>
    <s v="V/R. DEL SERVICIO DE TELEFONO DE LAS DIFERENTES SEDES DONDE FUNCIONA LA ALCALDIA LOCAL DE TEUSAQUILLO. SEGUN CODIFICACION CONTABLE Y FACTURAS ANEXAS."/>
    <s v="EMPRESA DE TELECOMUNICACIONES DE BOGOTA SA ESP"/>
    <n v="899999115"/>
    <s v="FUNCIONAMIENTO"/>
    <s v="3-1-2-02-08-04-0000-00"/>
    <n v="399"/>
    <n v="473"/>
    <n v="2113350"/>
    <s v="NO"/>
    <n v="0"/>
    <s v="NO"/>
    <n v="0"/>
    <s v="NO APLICA"/>
    <d v="2017-09-26T00:00:00"/>
    <s v="NO APLICA"/>
    <s v="NO APLICA"/>
    <s v="NO"/>
    <n v="0"/>
    <s v="NO APLICA"/>
    <n v="2113350"/>
    <n v="1"/>
    <s v="NO APLICA"/>
    <s v="NO APLICA"/>
  </r>
  <r>
    <n v="2017"/>
    <x v="40"/>
    <s v="FACTURAS"/>
    <n v="45"/>
    <x v="6"/>
    <s v="NO APLICA"/>
    <s v="V/R. DEL SERVICIO DE ETB DE LAS DIFERENTES SEDES DONDE FUNCIONA LA ALCALDIA LOCAL DE EUSQUILLO. SEGUN FACTURAS ANEXAS Y CODIFIICACION CONTABLE."/>
    <s v="EMPRESA DE TELECOMUNICACIONES DE BOGOTA SA ESP"/>
    <n v="899999115"/>
    <s v="FUNCIONAMIENTO"/>
    <s v="3-1-2-02-08-04-0000-00"/>
    <n v="463"/>
    <n v="570"/>
    <n v="2016590"/>
    <s v="NO"/>
    <n v="0"/>
    <s v="NO"/>
    <n v="0"/>
    <s v="NO APLICA"/>
    <d v="2017-11-22T00:00:00"/>
    <s v="NO APLICA"/>
    <s v="NO APLICA"/>
    <s v="NO"/>
    <n v="0"/>
    <s v="NO APLICA"/>
    <n v="2016590"/>
    <n v="1"/>
    <s v="NO APLICA"/>
    <s v="NO APLICA"/>
  </r>
  <r>
    <n v="2017"/>
    <x v="57"/>
    <s v="CONTRATO DE PRESTACION DE SERVICIOS"/>
    <n v="80"/>
    <x v="3"/>
    <n v="3"/>
    <s v="OBJETO: El contrato que se pretende celebrar, tendrá por objeto: ¿Realizar actividades en torno a la primera Infancia con el desarrollo de acciones de buen trato con un enfoque integral donde se incluyan acciones educativas, de acuerdo a los presentes estudios previos, anexo técnico y pliego de condiciones¿"/>
    <s v="FUNDACION PARA EL DESARROLLO INFANTIL SOCIAL Y CULTURAL IWOKE"/>
    <n v="900094963"/>
    <s v="INVERSIÓN"/>
    <s v="3-3-1-15-01-02-1335-00"/>
    <n v="367"/>
    <n v="505"/>
    <n v="38000000"/>
    <s v="NO"/>
    <n v="0"/>
    <s v="NO"/>
    <n v="0"/>
    <s v="2 MESES"/>
    <d v="2017-10-17T00:00:00"/>
    <d v="2017-12-16T00:00:00"/>
    <m/>
    <s v="NO"/>
    <n v="0"/>
    <s v="MARIA CORNELIA NISPERUZA"/>
    <n v="0"/>
    <n v="0"/>
    <n v="1"/>
    <s v="FINALIZADO"/>
  </r>
  <r>
    <n v="2017"/>
    <x v="58"/>
    <s v="ACEPTACION DE OFERTA"/>
    <n v="95"/>
    <x v="1"/>
    <n v="1"/>
    <s v="ADQUISICION DE MATERIAL PEDAGOGICO PARA LOS HOGARES DE BINESTAR FAMILIAR QUE FUNCIONAN EN LA LOCALIDAD DE TEUSAQUILLO."/>
    <s v="INDUSTRIAS DIDACTICAS URANIA LTDA"/>
    <n v="830078349"/>
    <s v="INVERSIÓN"/>
    <s v="3-3-1-15-01-02-1335-00"/>
    <n v="431"/>
    <n v="556"/>
    <n v="15000000"/>
    <s v="NO"/>
    <n v="0"/>
    <s v="NO"/>
    <n v="0"/>
    <s v="1 MES"/>
    <d v="2017-11-21T00:00:00"/>
    <d v="2017-12-20T00:00:00"/>
    <m/>
    <s v="NO"/>
    <n v="0"/>
    <s v="MARIA CORNELIA NISPERUZA"/>
    <n v="0"/>
    <n v="0"/>
    <n v="1"/>
    <s v="FINALIZADO"/>
  </r>
  <r>
    <n v="2017"/>
    <x v="59"/>
    <s v="CONVENIO INTERADMINISTRATIVO"/>
    <n v="2"/>
    <x v="4"/>
    <n v="1"/>
    <s v="Aunar Esfuerzos Técnicos Administrativos y financieros para desarrollar acciones de Atención integral a personas en condición de discapacidad, a través del otorgamientos de ayudas técnicas y actividades complementaria para la familia y sus cuidadores."/>
    <s v="SUBRED INTEGRADA DE SERVICIOS DE SALUD NORTE ESE"/>
    <n v="900971006"/>
    <s v="INVERSIÓN"/>
    <s v="3-3-1-15-01-03-1354-00"/>
    <n v="430"/>
    <n v="561"/>
    <n v="106720000"/>
    <s v="NO"/>
    <n v="0"/>
    <s v="NO"/>
    <n v="0"/>
    <s v="NO APLICA"/>
    <d v="2017-11-10T00:00:00"/>
    <m/>
    <m/>
    <s v="NO"/>
    <n v="0"/>
    <s v="MARIA CORNELIA NISPERUZA"/>
    <n v="0"/>
    <n v="0"/>
    <m/>
    <m/>
  </r>
  <r>
    <n v="2017"/>
    <x v="60"/>
    <s v="CONTRATO DE PRESTACION DE SERVICIOS DE APOYO A LA GESTION"/>
    <n v="63"/>
    <x v="4"/>
    <n v="1"/>
    <s v="OBJETO: El contrato que se pretende celebrar, tendrá por objeto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s v="GERALDINE  MONTENEGRO LOZADA"/>
    <n v="1031141363"/>
    <s v="INVERSIÓN"/>
    <s v="3-3-1-15-01-03-1357-00"/>
    <n v="362"/>
    <n v="434"/>
    <n v="2800000"/>
    <s v="NO"/>
    <n v="0"/>
    <s v="NO"/>
    <n v="0"/>
    <s v="30 DÍAS"/>
    <d v="2017-08-03T00:00:00"/>
    <d v="2017-09-01T00:00:00"/>
    <m/>
    <s v="NO"/>
    <n v="0"/>
    <s v="MARIA CORNELIA NISPERUZA"/>
    <n v="2800000"/>
    <n v="1"/>
    <n v="1"/>
    <s v="LIQUIDADO"/>
  </r>
  <r>
    <n v="2017"/>
    <x v="61"/>
    <s v="CONTRATO DE PRESTACION DE SERVICIOS DE APOYO A LA GESTION"/>
    <n v="87"/>
    <x v="4"/>
    <n v="1"/>
    <s v="El contrato que se pretende celebrar, tendrá por objeto ¿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
    <s v="GERALDINE  MONTENEGRO LOZADA"/>
    <n v="1031141363"/>
    <s v="INVERSIÓN"/>
    <s v="3-3-1-15-01-03-1357-00"/>
    <n v="435"/>
    <n v="518"/>
    <n v="5134509"/>
    <s v="NO"/>
    <n v="0"/>
    <s v="NO"/>
    <n v="0"/>
    <s v="2 MESES Y 12 DÍAS"/>
    <d v="2017-10-20T00:00:00"/>
    <d v="2017-12-31T00:00:00"/>
    <m/>
    <s v="NO"/>
    <n v="0"/>
    <s v="MARIA CORNELIA NISPERUZA"/>
    <n v="3922195"/>
    <n v="0.7638890106142574"/>
    <n v="1"/>
    <s v="FINALIZADO"/>
  </r>
  <r>
    <n v="2017"/>
    <x v="62"/>
    <s v="CONVENIO DE ASOCIACION"/>
    <n v="4002"/>
    <x v="4"/>
    <n v="1"/>
    <s v="AUNAR RECURSOS TÉCNICOS Y ADMINISTRATIVOS PARA GARANTIZAR LA ENTREGA DEL SUBSIDIO ECONÓMICO TIPO C A LAS PERSONAS MAYORES BENEFICIARIAS DEL SERVICIO SOCIAL SUBSIDIOS ECONÓMICOS QUE SON ATENDIDAS CON RECURSOS DE LOS FONDOS DE DESARROLLO LOCAL EN EL MARCO DE LA POLÍTICA PÚBLICA SOCIAL PARA EL ENVEJECIMIENTO Y LA VEJEZ EN EL DISTRITO CAPITAL. SEGUN RESOLUCION 050 DE FEBRERO 16 DE 2017 DEL ALCALDE LOCAL DE TEUSAQUILLO - DR. RODRIGO BERNAL BALMES."/>
    <s v="CAJA DE COMPENSACION FAMILIAR - COMPENSAR"/>
    <n v="860066942"/>
    <s v="INVERSIÓN"/>
    <s v="3-3-1-15-01-03-1357-00"/>
    <s v="246_x000a_371"/>
    <s v="263_x000a_447"/>
    <m/>
    <s v="NO"/>
    <n v="0"/>
    <s v="SI"/>
    <n v="354895852"/>
    <s v="12 MESES"/>
    <d v="2011-12-21T00:00:00"/>
    <d v="2017-08-30T00:00:00"/>
    <m/>
    <s v="SI"/>
    <s v="56 MESES Y 11 DÍAS"/>
    <s v="MARIA CORNELIA NISPERUZA"/>
    <n v="324299044"/>
    <n v="0.91378651560007529"/>
    <n v="1"/>
    <m/>
  </r>
  <r>
    <n v="2017"/>
    <x v="5"/>
    <s v="CONTRATO DE COMPRAVENTA"/>
    <n v="93"/>
    <x v="0"/>
    <n v="2"/>
    <s v="LA ADQUISICION DE EQUIPOS Y ELEMENTOS TECNOLOGICOS (COMPUTADORES, IMPRESORAS, ESTACION DE TRABAJO (WORKSTATION), SUITE DE ADOBE 2017 SUSCRIPCION POR DOS (2) AÑOS ENTRE OTROS), PARA LA ALCALDIA LOCAL DE TEUSAQUILLO Y PARA LA DOTACIÓN DE COLEGIOS DE LA LOCALIDAD DE TEUSAQUILLO, DE CONFORMIDAD CON LAS ESPECIFICACIONES TECNICAS Y CONDICIONES ESTABLECIDAS EN LOS PRESENTES ESTUDIOS PREVIOS Y ANEXO TECNICO¿."/>
    <s v="NEX COMPUTER S A"/>
    <n v="830110570"/>
    <s v="INVERSIÓN"/>
    <s v="3-3-1-15-01-07-1332-00"/>
    <n v="390"/>
    <n v="564"/>
    <n v="38000000"/>
    <s v="NO"/>
    <n v="0"/>
    <s v="NO"/>
    <n v="0"/>
    <s v="1 MES"/>
    <d v="2017-11-27T00:00:00"/>
    <d v="2018-01-10T00:00:00"/>
    <s v="NO APLICA"/>
    <s v="SI"/>
    <s v="15 DÍAS"/>
    <s v="MARIA CORNELIA NISPERUZA"/>
    <n v="0"/>
    <n v="0"/>
    <n v="0"/>
    <s v="EN EJECUCIÓN"/>
  </r>
  <r>
    <n v="2017"/>
    <x v="63"/>
    <s v="CONTRATO DE PRESTACION DE SERVICIOS"/>
    <n v="105"/>
    <x v="7"/>
    <n v="2"/>
    <s v="Desarrollar las actividades enmarcadas en el proyecto 1333, a través de procesos de formación y eventos culturales y artísticos en la localidad ¿ ¿ARTEUSAQUILLO 2017¿"/>
    <s v="ASOCIACION DE HOGARES SI A LA VIDA"/>
    <n v="900175374"/>
    <s v="INVERSIÓN"/>
    <s v="3-3-1-15-01-11-1333-00"/>
    <n v="416"/>
    <n v="599"/>
    <n v="301562541"/>
    <s v="NO"/>
    <n v="0"/>
    <s v="NO"/>
    <n v="0"/>
    <s v="5 MESES"/>
    <d v="2017-12-14T00:00:00"/>
    <d v="2017-05-13T00:00:00"/>
    <s v="NO APLICA"/>
    <s v="NO"/>
    <n v="0"/>
    <s v="MARIA CORNELIA NISPERUZA"/>
    <n v="0"/>
    <n v="0"/>
    <n v="0.1"/>
    <s v="EN EJECUCIÓN"/>
  </r>
  <r>
    <n v="2017"/>
    <x v="64"/>
    <s v="CONTRATO DE PRESTACION DE SERVICIOS"/>
    <n v="110"/>
    <x v="7"/>
    <n v="6"/>
    <s v="REALIZAR EVENTOS DE RECREACIÓN Y DEPORTE Y FORMACIÓN DEPORTIVA EN EL MARCO DEL PROYECTO 1333 ¿TEUSAQUILLO MEJOR PARA LA CULTURA, LA RECREACIÓN Y EL DEPORTE¿, DE ACUERDO A LOS ESTUDIOS PREVIOS Y ANEXO TÉCNICO¿."/>
    <s v="FUNDACION SOCIAL COLOMBIA ACTIVA   "/>
    <n v="900332118"/>
    <s v="INVERSIÓN"/>
    <s v="3-3-1-15-01-11-1333-00"/>
    <n v="440"/>
    <n v="620"/>
    <n v="412932177"/>
    <s v="NO"/>
    <n v="0"/>
    <s v="NO"/>
    <n v="0"/>
    <s v="8 MESES"/>
    <d v="2017-12-26T00:00:00"/>
    <m/>
    <m/>
    <s v="NO"/>
    <n v="0"/>
    <s v="MARIA CORNELIA NISPERUZA"/>
    <n v="0"/>
    <n v="0"/>
    <n v="0"/>
    <s v="SUSCRITO SIN INICIAR"/>
  </r>
  <r>
    <n v="2017"/>
    <x v="65"/>
    <s v="ACEPTACION DE OFERTA"/>
    <n v="102"/>
    <x v="1"/>
    <n v="2"/>
    <s v="¿Realizar la interventoría técnica, administrativa, financiera, legal, social y ambiental del contrato resultante del proceso FDLT-LIC-017-2017, cuyo objeto es: Desarrollar las actividades enmarcadas en el proyecto 1333, a través de procesos de formación y eventos culturales y artísticos en la localidad ¿ ¿ARTEUSAQUILLO 2017¿."/>
    <s v="ADRIANA KATHERINE GUTIERREZ TORRES"/>
    <n v="1014180831"/>
    <s v="INVERSIÓN"/>
    <s v="3-3-1-15-01-11-1333-00"/>
    <n v="469"/>
    <n v="595"/>
    <n v="8392000"/>
    <s v="NO"/>
    <n v="0"/>
    <s v="NO"/>
    <n v="0"/>
    <s v="5 MESES"/>
    <d v="2017-12-14T00:00:00"/>
    <d v="2018-05-13T00:00:00"/>
    <s v="NO APLICA"/>
    <s v="NO"/>
    <n v="0"/>
    <s v="MARIA CORNELIA NISPERUZA"/>
    <n v="0"/>
    <n v="0"/>
    <n v="0.1"/>
    <s v="EN EJECUCIÓN"/>
  </r>
  <r>
    <n v="2017"/>
    <x v="65"/>
    <s v="CONTRATO DE COMPRAVENTA"/>
    <n v="100"/>
    <x v="0"/>
    <n v="3"/>
    <s v="El contrato que se pretende celebrar, tendrá por objeto: ¿Adquirir Instrumentos Musicales y accesorios para el Centro Orquestal Local de Teusaquillo, de acuerdo a los presentes estudios previos y anexo técnico¿."/>
    <s v="COMERCIALIZADORA SERDAN LTDA"/>
    <n v="900131139"/>
    <s v="INVERSIÓN"/>
    <s v="3-3-1-15-01-11-1333-00"/>
    <n v="443"/>
    <n v="594"/>
    <n v="145000000"/>
    <s v="NO"/>
    <n v="0"/>
    <s v="NO"/>
    <n v="0"/>
    <s v="3 MESES"/>
    <d v="2017-12-15T00:00:00"/>
    <d v="2018-03-14T00:00:00"/>
    <s v="NO APLICA"/>
    <s v="NO"/>
    <n v="0"/>
    <s v="MARIA CORNELIA NISPERUZA"/>
    <n v="0"/>
    <n v="0"/>
    <n v="0.16666666666666666"/>
    <s v="EN EJECUCIÓN"/>
  </r>
  <r>
    <n v="2017"/>
    <x v="64"/>
    <s v="ACEPTACION DE OFERTA"/>
    <n v="111"/>
    <x v="1"/>
    <n v="6"/>
    <s v="Realizar la interventoría técnica, administrativa, financiera, legal, social y ambiental del contrato resultante del proceso FDLT-LP-018-2017, cuyo objeto es ¿Realizar eventos de recreación y deporte y formación deportiva en el marco del proyecto 1333 ¿Teusaquillo mejor para la cultura, la recreación y el deporte¿, de acuerdo a los estudios previos y anexo técnico¿."/>
    <s v="FRANCISCO ALBERTO ROZO TORRES"/>
    <n v="80220338"/>
    <s v="INVERSIÓN"/>
    <s v="3-3-1-15-01-11-1333-00"/>
    <n v="502"/>
    <n v="623"/>
    <n v="13600000"/>
    <s v="NO"/>
    <n v="0"/>
    <s v="NO"/>
    <n v="0"/>
    <s v="8 MESES"/>
    <d v="2017-12-26T00:00:00"/>
    <m/>
    <m/>
    <s v="NO"/>
    <n v="0"/>
    <s v="MARIA CORNELIA NISPERUZA"/>
    <n v="0"/>
    <n v="0"/>
    <n v="0"/>
    <s v="SUSCRITO SIN INICIAR"/>
  </r>
  <r>
    <n v="2017"/>
    <x v="64"/>
    <s v="CONTRATO DE INTERVENTORIA"/>
    <n v="108"/>
    <x v="8"/>
    <n v="10"/>
    <s v="Realizar la interventoría técnica, administrativa, legal, financiera, social, ambiental y de seguridad y salud en el trabajo para la ejecución a monto agotable, de las actividades de mejoramiento integral de parques de la localidad de Teusaquillo, en la ciudad de Bogotá D.C al contrato de obra pública que se derive del proceso licitatorio FDLT-LP-014-2017, de conformidad con los estudios previos, anexo técnico y apéndices."/>
    <s v="GNG INGENIERIA S A S"/>
    <n v="830515117"/>
    <s v="INVERSIÓN"/>
    <s v="3-3-1-15-02-17-1348-00"/>
    <n v="428"/>
    <n v="621"/>
    <n v="132275212"/>
    <s v="NO"/>
    <n v="0"/>
    <s v="NO"/>
    <n v="0"/>
    <s v="6 MESES"/>
    <m/>
    <m/>
    <s v="NO APLICA"/>
    <s v="NO"/>
    <n v="0"/>
    <s v="MARIA CORNELIA NISPERUZA"/>
    <n v="0"/>
    <n v="0"/>
    <n v="0"/>
    <s v="SUSCRITO SIN INICIAR"/>
  </r>
  <r>
    <n v="2017"/>
    <x v="11"/>
    <s v="CONTRATO DE PRESTACION DE SERVICIOS DE APOYO A LA GESTION"/>
    <n v="54"/>
    <x v="4"/>
    <n v="1"/>
    <s v="¿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
    <s v="CATHERINNE  HURTADO SANCHEZ"/>
    <n v="52530406"/>
    <s v="INVERSIÓN"/>
    <s v="3-3-1-15-02-17-1348-00"/>
    <n v="316"/>
    <n v="356"/>
    <n v="31500000"/>
    <s v="NO"/>
    <n v="0"/>
    <s v="NO"/>
    <n v="0"/>
    <s v="7 MESES"/>
    <d v="2017-06-01T00:00:00"/>
    <d v="2018-03-21T00:00:00"/>
    <s v="NO APLICA"/>
    <s v="NO"/>
    <n v="0"/>
    <s v="MARIA CORNELIA NISPERUZA"/>
    <n v="16950000"/>
    <n v="0.53809523809523807"/>
    <n v="0.53809523809523807"/>
    <s v="EN EJECUCIÓN"/>
  </r>
  <r>
    <n v="2017"/>
    <x v="66"/>
    <s v="CONTRATO DE OBRA"/>
    <n v="106"/>
    <x v="7"/>
    <n v="6"/>
    <s v="Ejecutar a monto agotable las actividades de mejoramiento integral de parques de la Localidad de Teusaquillo en la Ciudad de Bogotá D.C de conformidad con los estudios previos, anexo técnico y apéndices."/>
    <s v="CONSORCIO PARQUES TEUSAQUILLO 2017"/>
    <n v="901138676"/>
    <s v="INVERSIÓN"/>
    <s v="3-3-1-15-02-17-1348-00"/>
    <n v="423"/>
    <n v="603"/>
    <n v="1081421777"/>
    <s v="NO"/>
    <n v="0"/>
    <s v="NO"/>
    <n v="0"/>
    <s v="6 MESES"/>
    <m/>
    <m/>
    <s v="NO APLICA"/>
    <s v="NO"/>
    <n v="0"/>
    <s v="MARIA CORNELIA NISPERUZA"/>
    <n v="0"/>
    <n v="0"/>
    <n v="0"/>
    <s v="SUSCRITO SIN INICIAR"/>
  </r>
  <r>
    <n v="2017"/>
    <x v="67"/>
    <s v="CONTRATO DE PRESTACION DE SERVICIOS DE APOYO A LA GESTION"/>
    <n v="77"/>
    <x v="4"/>
    <n v="1"/>
    <s v="¿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
    <s v="JOSE VICENTE ESCOBAR HIGUERA"/>
    <n v="17387532"/>
    <s v="INVERSIÓN"/>
    <s v="3-3-1-15-02-18-1338-00"/>
    <n v="398"/>
    <n v="477"/>
    <n v="6984133"/>
    <s v="NO"/>
    <n v="0"/>
    <s v="NO"/>
    <n v="0"/>
    <s v="3 MESES Y 8 DÍAS"/>
    <d v="2017-10-23T00:00:00"/>
    <d v="2018-01-30T00:00:00"/>
    <s v="NO APLICA"/>
    <s v="NO"/>
    <n v="0"/>
    <s v="MARIA CORNELIA NISPERUZA"/>
    <n v="3705867"/>
    <n v="0.53061231794984431"/>
    <n v="0.53061231794984431"/>
    <s v="EN EJECUCIÓN"/>
  </r>
  <r>
    <n v="2017"/>
    <x v="68"/>
    <s v="CONTRATO DE PRESTACION DE SERVICIOS DE APOYO A LA GESTION"/>
    <n v="74"/>
    <x v="4"/>
    <n v="1"/>
    <s v="¿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s v="SERGIO  ESPINEL ORJUELA"/>
    <n v="1020818420"/>
    <s v="INVERSIÓN"/>
    <s v="3-3-1-15-02-18-1338-00"/>
    <n v="397"/>
    <n v="476"/>
    <n v="4821600"/>
    <s v="NO"/>
    <n v="0"/>
    <s v="NO"/>
    <n v="0"/>
    <s v="3 MESES Y 8 DÍAS"/>
    <d v="2017-10-23T00:00:00"/>
    <d v="2018-01-30T00:00:00"/>
    <s v="NO APLICA"/>
    <s v="NO"/>
    <n v="0"/>
    <s v="MARIA CORNELIA NISPERUZA"/>
    <n v="2558400"/>
    <n v="0.53061224489795922"/>
    <n v="0.53061224489795922"/>
    <s v="EN EJECUCIÓN"/>
  </r>
  <r>
    <n v="2017"/>
    <x v="67"/>
    <s v="CONTRATO DE PRESTACION DE SERVICIOS DE APOYO A LA GESTION"/>
    <n v="72"/>
    <x v="4"/>
    <n v="1"/>
    <s v="El contrato que se pretende celebrar, tendrá por objeto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s v="LUIS EVELIO RODRIGUEZ MENDEZ"/>
    <n v="80858244"/>
    <s v="INVERSIÓN"/>
    <s v="3-3-1-15-02-18-1338-00"/>
    <n v="393"/>
    <n v="478"/>
    <n v="4821600"/>
    <s v="NO"/>
    <n v="0"/>
    <s v="NO"/>
    <n v="0"/>
    <s v="3 MESES Y 8 DÍAS"/>
    <d v="2017-10-23T00:00:00"/>
    <d v="2018-01-30T00:00:00"/>
    <s v="NO APLICA"/>
    <s v="NO"/>
    <n v="0"/>
    <s v="MARIA CORNELIA NISPERUZA"/>
    <n v="2558400"/>
    <n v="0.53061224489795922"/>
    <n v="0.53061224489795922"/>
    <s v="EN EJECUCIÓN"/>
  </r>
  <r>
    <n v="2017"/>
    <x v="68"/>
    <s v="CONTRATO DE PRESTACION DE SERVICIOS DE APOYO A LA GESTION"/>
    <n v="75"/>
    <x v="4"/>
    <n v="1"/>
    <s v="OBJETO: El contrato que se pretende celebrar, tendrá por objeto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s v="EDWAR ENRIQUE MEJIA YANGUAS"/>
    <n v="16289948"/>
    <s v="INVERSIÓN"/>
    <s v="3-3-1-15-02-18-1338-00"/>
    <n v="392"/>
    <n v="480"/>
    <n v="4821600"/>
    <s v="NO"/>
    <n v="0"/>
    <s v="NO"/>
    <n v="0"/>
    <s v="3 MESES Y 8 DÍAS"/>
    <d v="2017-10-23T00:00:00"/>
    <d v="2018-01-30T00:00:00"/>
    <s v="NO APLICA"/>
    <s v="NO"/>
    <n v="0"/>
    <s v="MARIA CORNELIA NISPERUZA"/>
    <n v="2558400"/>
    <n v="0.53061224489795922"/>
    <n v="0.53061224489795922"/>
    <s v="EN EJECUCIÓN"/>
  </r>
  <r>
    <n v="2017"/>
    <x v="68"/>
    <s v="CONTRATO DE PRESTACION DE SERVICIOS DE APOYO A LA GESTION"/>
    <n v="76"/>
    <x v="4"/>
    <n v="1"/>
    <s v="El contrato que se pretende celebrar, tendrá por objeto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s v="ROBERTO CARLOS DAZA DAZA"/>
    <n v="1049605658"/>
    <s v="INVERSIÓN"/>
    <s v="3-3-1-15-02-18-1338-00"/>
    <n v="391"/>
    <n v="479"/>
    <n v="4821600"/>
    <s v="NO"/>
    <n v="0"/>
    <s v="NO"/>
    <n v="0"/>
    <s v="3 MESES Y 8 DÍAS"/>
    <d v="2017-10-23T00:00:00"/>
    <d v="2018-01-30T00:00:00"/>
    <s v="NO APLICA"/>
    <s v="NO"/>
    <n v="0"/>
    <s v="MARIA CORNELIA NISPERUZA"/>
    <n v="2558400"/>
    <n v="0.53061224489795922"/>
    <n v="0.53061224489795922"/>
    <s v="EN EJECUCIÓN"/>
  </r>
  <r>
    <n v="2017"/>
    <x v="69"/>
    <s v="OPERACION DE MERCADO ABIERTO"/>
    <n v="30057221"/>
    <x v="5"/>
    <n v="1"/>
    <s v="OBJETO: SUMINISTRO DE MATERIALES, ELEMENTOS Y CONSUMIBLES CON EL ÁNIMO DE REALIZAR ACCIONES DE EMBELLECIMIENTO DE ESPACIO PÚBLICO EN LA LOCALIDAD DE TEUSAQUILLO"/>
    <s v="MULTIREPUESTOS BOSA INTERNACIONAL S.A.S."/>
    <n v="900404431"/>
    <s v="INVERSIÓN"/>
    <s v="3-3-1-15-02-18-1338-00"/>
    <n v="350"/>
    <n v="532"/>
    <n v="146456448"/>
    <s v="NO"/>
    <n v="0"/>
    <s v="NO"/>
    <n v="0"/>
    <s v="2 MESES Y 2 DÍAS"/>
    <d v="2017-10-30T00:00:00"/>
    <d v="2017-12-31T00:00:00"/>
    <m/>
    <s v="NO"/>
    <n v="0"/>
    <s v="MARIA CORNELIA NISPERUZA"/>
    <n v="26589337"/>
    <n v="0.18155115300898189"/>
    <n v="1"/>
    <s v="FINALIZADO"/>
  </r>
  <r>
    <n v="2017"/>
    <x v="69"/>
    <s v="OPERACION DE MERCADO ABIERTO"/>
    <n v="30057221"/>
    <x v="5"/>
    <n v="1"/>
    <s v="OBJETO: SUMINISTRO DE MATERIALES, ELEMENTOS Y CONSUMIBLES CON EL ÁNIMO DE REALIZAR ACCIONES DE EMBELLECIMIENTO DE ESPACIO PÚBLICO EN LA LOCALIDAD DE TEUSAQUILLO"/>
    <s v="BMC BOLSA MERCANTIL DE COLOMBIA S.A."/>
    <n v="860071250"/>
    <s v="INVERSIÓN"/>
    <s v="3-3-1-15-02-18-1338-00"/>
    <n v="350"/>
    <n v="531"/>
    <n v="688379"/>
    <s v="NO"/>
    <n v="0"/>
    <s v="NO"/>
    <n v="0"/>
    <s v="2 MESES Y 2 DÍAS"/>
    <d v="2017-10-30T00:00:00"/>
    <d v="2017-12-31T00:00:00"/>
    <m/>
    <s v="NO"/>
    <n v="0"/>
    <s v="MARIA CORNELIA NISPERUZA"/>
    <n v="688379"/>
    <n v="1"/>
    <n v="1"/>
    <s v="FINALIZADO"/>
  </r>
  <r>
    <n v="2017"/>
    <x v="69"/>
    <s v="OPERACION DE MERCADO ABIERTO"/>
    <n v="300572210"/>
    <x v="5"/>
    <n v="1"/>
    <s v="OBJETO: SUMINISTRO DE MATERIALES, ELEMENTOS Y CONSUMIBLES CON EL ÁNIMO DE REALIZAR ACCIONES DE EMBELLECIMIENTO DE ESPACIO PÚBLICO EN LA LOCALIDAD DE TEUSAQUILLO"/>
    <s v="AGROBOLSA S A COMISIONISTA DE BOLSA"/>
    <n v="830103828"/>
    <s v="INVERSIÓN"/>
    <s v="3-3-1-15-02-18-1338-00"/>
    <n v="350"/>
    <n v="530"/>
    <n v="2270075"/>
    <s v="NO"/>
    <n v="0"/>
    <s v="NO"/>
    <n v="0"/>
    <s v="2 MESES Y 2 DÍAS"/>
    <d v="2017-10-30T00:00:00"/>
    <d v="2017-12-31T00:00:00"/>
    <m/>
    <s v="NO"/>
    <n v="0"/>
    <s v="MARIA CORNELIA NISPERUZA"/>
    <n v="1135038"/>
    <n v="0.50000022025703994"/>
    <n v="1"/>
    <s v="FINALIZADO"/>
  </r>
  <r>
    <n v="2017"/>
    <x v="37"/>
    <s v="CONTRATO DE OBRA PUBLICA"/>
    <n v="88"/>
    <x v="7"/>
    <n v="60"/>
    <s v="Ejecutar a precios unitarios y a monto agotable, las obras y actividades necesarias para la conservación de la malla vial local e intermedia y Espacio Público de la Localidad de Teusaquillo, en la ciudad de Bogotá D.C. de conformidad con los estudios previos, anexo técnico y apéndices."/>
    <s v="INTER INGENIERIA S A S"/>
    <n v="900283268"/>
    <s v="INVERSIÓN"/>
    <s v="3-3-1-15-02-18-1338-00"/>
    <n v="349"/>
    <n v="522"/>
    <n v="5216531922"/>
    <s v="NO"/>
    <n v="0"/>
    <s v="NO"/>
    <n v="0"/>
    <s v="8 MESES"/>
    <m/>
    <m/>
    <m/>
    <s v="NO"/>
    <n v="0"/>
    <s v="MARIA CORNELIA NISPERUZA"/>
    <n v="0"/>
    <n v="0"/>
    <n v="0"/>
    <s v="SUSCRITO SIN INICIAR"/>
  </r>
  <r>
    <n v="2017"/>
    <x v="70"/>
    <s v="CONTRATO DE INTERVENTORIA"/>
    <n v="99"/>
    <x v="8"/>
    <n v="20"/>
    <s v="Realizar la Interventoría Técnica, Administrativa, Legal, Financiera, Social, Ambiental y de Seguridad y Salud en el Trabajo para la ejecución a monto agotable, de las obras y actividades necesarias para la conservación de la malla vial local e intermedia y espacio público de la localidad de Teusaquillo, en la ciudad de Bogotá D.C.. de conformidad con los estudios previos, anexo técnico y apéndices"/>
    <s v="CIVILE LTDA"/>
    <n v="900045355"/>
    <s v="INVERSIÓN"/>
    <s v="3-3-1-15-02-18-1338-00"/>
    <n v="348"/>
    <n v="573"/>
    <n v="549161676"/>
    <s v="NO"/>
    <n v="0"/>
    <s v="NO"/>
    <n v="0"/>
    <s v="8 MESES"/>
    <d v="2017-11-24T00:00:00"/>
    <m/>
    <m/>
    <s v="NO"/>
    <n v="0"/>
    <s v="MARIA CORNELIA NISPERUZA"/>
    <n v="0"/>
    <n v="0"/>
    <n v="0"/>
    <s v="SUSCRITO SIN INICIAR"/>
  </r>
  <r>
    <n v="2017"/>
    <x v="71"/>
    <s v="CONTRATO DE PRESTACION DE SERVICIOS DE APOYO A LA GESTION"/>
    <n v="47"/>
    <x v="4"/>
    <n v="1"/>
    <s v="El contrato que se pretende celebrar, tendrá por objeto: ¿Prestar servicios profesionales para el seguimiento a la estabilidad de las obras ejecutadas con recursos del Fondo de Desarrollo Local de Teusaquillo y apoyar en la realización de las actividades en el desarrollo de los proyectos de infraestructura"/>
    <s v="DORA ALIX HERNANDEZ CEBALLOS"/>
    <n v="52152211"/>
    <s v="INVERSIÓN"/>
    <s v="3-3-1-15-02-18-1338-00"/>
    <n v="265"/>
    <n v="298"/>
    <n v="31500000"/>
    <s v="NO"/>
    <n v="0"/>
    <s v="NO"/>
    <n v="0"/>
    <s v="7 MESES"/>
    <d v="2017-03-10T00:00:00"/>
    <d v="2017-10-09T00:00:00"/>
    <m/>
    <s v="NO"/>
    <n v="0"/>
    <s v="MARIA CORNELIA NISPERUZA"/>
    <n v="31500000"/>
    <n v="1"/>
    <n v="1"/>
    <s v="LIQUIDADO"/>
  </r>
  <r>
    <n v="2017"/>
    <x v="72"/>
    <s v="CONTRATO DE PRESTACION DE SERVICIOS DE APOYO A LA GESTION"/>
    <n v="36"/>
    <x v="4"/>
    <n v="1"/>
    <s v="El contrato que se pretende celebrar, tendrá por objeto ¿El contratista  se obliga para con la Fondo de Desarrollo Local de Teusaquillo a prestar sus servicios profesionales en  las acciones de seguimiento del Convenio 1419 de 2009 y en los   procesos de infraestructura y malla vial contemplados en el plan de Desarrollo Local¿."/>
    <s v="ANDRES RICARDO GARAVITO FERNANDEZ"/>
    <n v="79796327"/>
    <s v="INVERSIÓN"/>
    <s v="3-3-1-15-02-18-1338-00"/>
    <n v="253"/>
    <n v="268"/>
    <n v="46650000"/>
    <s v="NO"/>
    <n v="0"/>
    <s v="NO"/>
    <n v="0"/>
    <m/>
    <d v="2017-02-21T00:00:00"/>
    <d v="2017-12-31T00:00:00"/>
    <m/>
    <s v="NO"/>
    <n v="0"/>
    <s v="MARIA CORNELIA NISPERUZA"/>
    <n v="44100980"/>
    <n v="0.94535862808145765"/>
    <n v="1"/>
    <s v="FINALIZADO"/>
  </r>
  <r>
    <n v="2017"/>
    <x v="51"/>
    <s v="CONTRATO DE PRESTACION DE SERVICIOS DE APOYO A LA GESTION"/>
    <n v="14"/>
    <x v="4"/>
    <n v="1"/>
    <s v="El contrato que se pretende celebrar, tendrá por objeto ¿El contratista  se obliga para con el Fondo de Desarrollo Local de Teusaquillo a prestar sus servicios profesionales para realizar todas las actividades inherentes a la formulación y el seguimiento de todos los proyectos  y contratos de infraestructura que le sean asignados en el marco del plan de desarrollo local 2017-2020"/>
    <s v="JACQUELINE  FRIEDE VILLAROEL"/>
    <n v="51604977"/>
    <s v="INVERSIÓN"/>
    <s v="3-3-1-15-02-18-1338-00"/>
    <n v="229"/>
    <n v="244"/>
    <n v="64400000"/>
    <s v="NO"/>
    <n v="0"/>
    <s v="NO"/>
    <n v="0"/>
    <s v="10 MESES Y 22 DÍAS"/>
    <d v="2017-02-10T00:00:00"/>
    <d v="2017-12-31T00:00:00"/>
    <m/>
    <s v="NO"/>
    <n v="0"/>
    <s v="MARIA CORNELIA NISPERUZA"/>
    <n v="61000000"/>
    <n v="0.94720496894409933"/>
    <n v="1"/>
    <s v="FINALIZADO"/>
  </r>
  <r>
    <n v="2017"/>
    <x v="51"/>
    <s v="CONTRATO DE PRESTACION DE SERVICIOS DE APOYO A LA GESTION"/>
    <n v="17"/>
    <x v="4"/>
    <n v="1"/>
    <s v="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
    <s v="MONICA JOHANNA CHIPATECUA QUEVEDO"/>
    <n v="1024515563"/>
    <s v="INVERSIÓN"/>
    <s v="3-3-1-15-02-18-1338-00"/>
    <s v="232_x000a_482"/>
    <s v="247_x000a_635"/>
    <n v="38640000"/>
    <s v="NO"/>
    <n v="0"/>
    <s v="SI"/>
    <n v="1200000"/>
    <s v="10 MESES Y 22 DÍAS"/>
    <d v="2017-02-10T00:00:00"/>
    <d v="2018-01-10T00:00:00"/>
    <s v="NO APLICA"/>
    <s v="SI"/>
    <s v="10 DÍAS"/>
    <s v="MARIA CORNELIA NISPERUZA"/>
    <n v="36600000"/>
    <n v="0.91867469879518071"/>
    <n v="0.91867469879518071"/>
    <s v="EN EJECUCIÓN"/>
  </r>
  <r>
    <n v="2017"/>
    <x v="73"/>
    <s v="OFERTA DE COMPRA"/>
    <n v="24288"/>
    <x v="2"/>
    <m/>
    <s v="OBJETO: ¿Adquisición, instalación y puesta en funcionamiento del sistema de Video Vigilancia del Distrito a través de la Operación Secundaria del Instrumento de Agregación de Demanda LP-151-AG-2017 de Colombia Compra Eficiente para la localidad de Teusaquillo¿."/>
    <s v="UT BOGOTA ALCALDIAS SEGURIDAD CIUDADANA"/>
    <n v="901134817"/>
    <s v="INVERSIÓN"/>
    <s v="3-3-1-15-03-19-1355-00"/>
    <n v="509"/>
    <n v="625"/>
    <n v="622599000"/>
    <s v="NO"/>
    <n v="0"/>
    <s v="NO"/>
    <n v="0"/>
    <m/>
    <d v="2017-12-27T00:00:00"/>
    <d v="2019-05-26T00:00:00"/>
    <s v="NO APLICA"/>
    <s v="NO"/>
    <n v="0"/>
    <s v="MARIA CORNELIA NISPERUZA"/>
    <n v="0"/>
    <n v="0"/>
    <n v="0"/>
    <s v="EN EJECUCIÓN"/>
  </r>
  <r>
    <n v="2017"/>
    <x v="59"/>
    <s v="CONVENIO INTERADMINISTRATIVO"/>
    <n v="3"/>
    <x v="4"/>
    <n v="1"/>
    <s v="OBJETO: El convenio interadministrativo de cofinanciación, que se pretende celebrar, tendrá por objeto ¿¿Aunar esfuerzos institucionales, técnicos, económicos y administrativos con el fin de realizar actividades de mantenimiento al arbolado joven, así como el Manejo Integral de Plagas y Enfermedades ¿MIPE en el arbolado adulto, en los lugares que sean designados por el comité técnico¿, en el marco de la ejecución del Proyecto No. 1330   denominado: ¿Teusaquillo Mejor Para el Ambiente¿."/>
    <s v="JARDIN BOTANICO JOSE CELESTINO MUTIS"/>
    <n v="860030197"/>
    <s v="INVERSIÓN"/>
    <s v="3-3-1-15-06-38-1330-00"/>
    <n v="452"/>
    <n v="560"/>
    <n v="97500000"/>
    <s v="NO"/>
    <n v="0"/>
    <s v="NO"/>
    <n v="0"/>
    <s v="6 MESES"/>
    <m/>
    <m/>
    <m/>
    <s v="NO"/>
    <n v="0"/>
    <s v="MARIA CORNELIA NISPERUZA"/>
    <n v="0"/>
    <n v="0"/>
    <n v="0"/>
    <s v="SUSCRITO SIN INICIAR"/>
  </r>
  <r>
    <n v="2017"/>
    <x v="3"/>
    <s v="FACTURAS"/>
    <n v="1"/>
    <x v="6"/>
    <s v="NO APLICA"/>
    <s v="VALOR DE LA ARL DE DIANA ANGULO - CONDUCTORA DEL DESPACHO DE LA ALCALDIA LOCAL DE TEUSAQUILLO"/>
    <s v="POSITIVA COMPAÑIA DE SEGUROS SA"/>
    <n v="860011153"/>
    <s v="INVERSIÓN"/>
    <s v="3-3-1-15-07-45-1329-00"/>
    <n v="202"/>
    <n v="200"/>
    <n v="56100"/>
    <s v="NO"/>
    <n v="0"/>
    <s v="NO"/>
    <n v="0"/>
    <s v="NO APLICA"/>
    <d v="2017-01-01T00:00:00"/>
    <s v="NO APLICA"/>
    <s v="NO APLICA"/>
    <s v="NO"/>
    <n v="0"/>
    <s v="NO APLICA"/>
    <n v="56100"/>
    <n v="1"/>
    <s v="NO APLICA"/>
    <s v="NO APLICA"/>
  </r>
  <r>
    <n v="2017"/>
    <x v="51"/>
    <s v="CONTRATO DE PRESTACION DE SERVICIOS DE APOYO A LA GESTION"/>
    <n v="2"/>
    <x v="4"/>
    <n v="1"/>
    <s v="EL CONTRATO QUE SE PRETENDE CELEBRAR TENDRA POR OBJETO: EL CONTRATISTA SE OBLIGA A PRESTAR SUS SERVICIOS ESPECIALIZADOS COMO ABOGADO DEL ESPACHO DEL ALCALDE LOCAL DE TEUSAQUILLO."/>
    <s v="FABIO ALBERTO ALZATE CARREÑO"/>
    <n v="79692076"/>
    <s v="INVERSIÓN"/>
    <s v="3-3-1-15-07-45-1329-00"/>
    <n v="215"/>
    <n v="239"/>
    <n v="56800000"/>
    <s v="NO"/>
    <n v="0"/>
    <s v="NO"/>
    <n v="0"/>
    <s v="8 MESES"/>
    <d v="2017-02-10T00:00:00"/>
    <d v="2017-10-09T00:00:00"/>
    <m/>
    <s v="NO"/>
    <n v="0"/>
    <s v="MARIA CORNELIA NISPERUZA"/>
    <n v="56800000"/>
    <n v="1"/>
    <n v="1"/>
    <s v="LIQUIDADO"/>
  </r>
  <r>
    <n v="2017"/>
    <x v="51"/>
    <s v="CONTRATO DE PRESTACION DE SERVICIOS DE APOYO A LA GESTION"/>
    <n v="3"/>
    <x v="4"/>
    <n v="1"/>
    <s v="El contrato que se pretende celebrar, tendrá por objeto ¿EL CONTRATISTA SE OBLIGA PARA CON EL FONDO LOCAL DE TEUSAQUILLO A PRESTAR SUS SERVICIOS PROFESIONALES ESPECIALIZADOS  AL AREA DE GESTION DE DESARROLLO LOCAL"/>
    <s v="ROSA VIVIANA CUBILLOS MEDRANO"/>
    <n v="52879389"/>
    <s v="INVERSIÓN"/>
    <s v="3-3-1-15-07-45-1329-00"/>
    <n v="216"/>
    <n v="232"/>
    <n v="56800000"/>
    <s v="NO"/>
    <n v="0"/>
    <s v="NO"/>
    <n v="0"/>
    <s v="8 MESES"/>
    <d v="2017-02-10T00:00:00"/>
    <d v="2017-10-09T00:00:00"/>
    <m/>
    <s v="NO"/>
    <n v="0"/>
    <s v="MARIA CORNELIA NISPERUZA"/>
    <n v="56800000"/>
    <n v="1"/>
    <n v="1"/>
    <s v="LIQUIDADO"/>
  </r>
  <r>
    <n v="2017"/>
    <x v="51"/>
    <s v="CONTRATO DE PRESTACION DE SERVICIOS DE APOYO A LA GESTION"/>
    <n v="9"/>
    <x v="4"/>
    <n v="1"/>
    <s v="El contrato que se pretende celebrar, tendrá por objeto¿La Prestación de servicios profesionales como abogado al Área de Gestión de Desarrollo Local,  para coadyuvar el proceso de depuración de obligaciones por pagar y el trámite e impulso a la liquidación de contratos suscritos con cargo a los recursos del Fondo de Desarrollo Local.¿"/>
    <s v="GUSTAVO HERNANDO JIMENEZ SANDOVAL"/>
    <n v="79235519"/>
    <s v="INVERSIÓN"/>
    <s v="3-3-1-15-07-45-1329-00"/>
    <n v="218"/>
    <n v="242"/>
    <n v="44000000"/>
    <s v="NO"/>
    <n v="0"/>
    <s v="NO"/>
    <n v="0"/>
    <s v="8 MESES"/>
    <d v="2017-02-10T00:00:00"/>
    <d v="2017-10-09T00:00:00"/>
    <m/>
    <s v="NO"/>
    <n v="0"/>
    <s v="MARIA CORNELIA NISPERUZA"/>
    <n v="44000000"/>
    <n v="1"/>
    <n v="1"/>
    <s v="LIQUIDADO"/>
  </r>
  <r>
    <n v="2017"/>
    <x v="51"/>
    <s v="CONTRATO DE PRESTACION DE SERVICIOS DE APOYO A LA GESTION"/>
    <n v="5"/>
    <x v="4"/>
    <n v="1"/>
    <s v="El contrato que se pretende celebrar, tendrá por objeto ¿Prestación de servicios profesionales como abogado al Área de Gestión de Desarrollo Local para adelantar trámites precontractuales y contractuales  en el marco de los proyectos previstos en el Plan de Desarrollo Local ¿Teusaquillo Mejor para Todos 2017-2020¿."/>
    <s v="ANGELA JOHANNA FRANCO CHAVES"/>
    <n v="53166511"/>
    <s v="INVERSIÓN"/>
    <s v="3-3-1-15-07-45-1329-00"/>
    <n v="221"/>
    <n v="234"/>
    <n v="44000000"/>
    <s v="NO"/>
    <n v="0"/>
    <s v="NO"/>
    <n v="0"/>
    <s v="8 MESES"/>
    <d v="2017-02-10T00:00:00"/>
    <d v="2017-10-09T00:00:00"/>
    <m/>
    <s v="NO"/>
    <n v="0"/>
    <s v="MARIA CORNELIA NISPERUZA"/>
    <n v="44000000"/>
    <n v="1"/>
    <n v="1"/>
    <s v="LIQUIDADO"/>
  </r>
  <r>
    <n v="2017"/>
    <x v="51"/>
    <s v="CONTRATO DE PRESTACION DE SERVICIOS DE APOYO A LA GESTION"/>
    <n v="4"/>
    <x v="4"/>
    <n v="1"/>
    <s v="El contrato que se pretende celebrar, tendrá por objeto: ¿El contratista se obliga para con la Alcaldía Local De Teusaquillo a prestar sus servicios en el despacho del Alcalde Local, realizando la recepción, tratamiento, procesamiento y conservación del archivo oficial del despacho y las actividades operativas ¿"/>
    <s v="OMAIRA  ALARCON SALCEDO"/>
    <n v="52437503"/>
    <s v="INVERSIÓN"/>
    <s v="3-3-1-15-07-45-1329-00"/>
    <s v="222_x000a_403_x000a_497"/>
    <s v="231_x000a_506_x000a_637"/>
    <n v="24800000"/>
    <s v="NO"/>
    <n v="0"/>
    <s v="SI"/>
    <n v="9506667"/>
    <s v="8 MESES"/>
    <d v="2017-02-10T00:00:00"/>
    <d v="2018-01-10T00:00:00"/>
    <s v="NO APLICA"/>
    <s v="SI"/>
    <s v="3 MESES Y 2 DÍAS"/>
    <s v="MARIA CORNELIA NISPERUZA"/>
    <n v="31516667"/>
    <n v="0.91867469958536052"/>
    <n v="0.91867469958536052"/>
    <s v="EN EJECUCIÓN"/>
  </r>
  <r>
    <n v="2017"/>
    <x v="51"/>
    <s v="CONTRATO DE PRESTACION DE SERVICIOS DE APOYO A LA GESTION"/>
    <n v="8"/>
    <x v="4"/>
    <n v="1"/>
    <s v="El contrato que se pretende celebrar, tendrá por objeto ¿Prestación de servicios profesionales como abogado al Área de Gestión de Desarrollo Local para adelantar trámites precontractuales y contractuales  en el marco de los proyectos previstos en el Plan de Desarrollo Local ¿Teusaquillo Mejor para Todos 2017-2020¿."/>
    <s v="CLARA LILIANA MEJIA ORTIZ"/>
    <n v="52430619"/>
    <s v="INVERSIÓN"/>
    <s v="3-3-1-15-07-45-1329-00"/>
    <s v="223_x000a_407_x000a_496"/>
    <s v="233_x000a_513_x000a_631"/>
    <n v="44000000"/>
    <s v="NO"/>
    <n v="0"/>
    <s v="SI"/>
    <n v="16866666"/>
    <s v="8 MESES"/>
    <d v="2017-02-10T00:00:00"/>
    <d v="2018-01-10T00:00:00"/>
    <s v="NO APLICA"/>
    <s v="SI"/>
    <s v="3 MESES Y 2 DÍAS"/>
    <s v="MARIA CORNELIA NISPERUZA"/>
    <n v="55916666"/>
    <n v="0.91867469790443257"/>
    <n v="0.91867469790443257"/>
    <s v="EN EJECUCIÓN"/>
  </r>
  <r>
    <n v="2017"/>
    <x v="51"/>
    <s v="CONTRATO DE PRESTACION DE SERVICIOS DE APOYO A LA GESTION"/>
    <n v="7"/>
    <x v="4"/>
    <n v="1"/>
    <s v="El contrato que se pretende celebrar, tendrá por objeto ¿Prestación de servicios profesionales como abogado para apoyar los asuntos legales y contractuales del Área de Gestión de Desarrollo Local¿."/>
    <s v="LINA MARCELA FLOREZ CARDENAS"/>
    <n v="1014213880"/>
    <s v="INVERSIÓN"/>
    <s v="3-3-1-15-07-45-1329-00"/>
    <s v="224_x000a_426_x000a_488"/>
    <s v="241_x000a_514_x000a_627"/>
    <n v="32459552"/>
    <s v="NO"/>
    <n v="0"/>
    <s v="SI"/>
    <n v="12442827"/>
    <s v="8 MESES"/>
    <d v="2017-02-10T00:00:00"/>
    <d v="2018-01-10T00:00:00"/>
    <s v="NO APLICA"/>
    <s v="SI"/>
    <s v="3 MESES Y 2 DÍAS"/>
    <s v="MARIA CORNELIA NISPERUZA"/>
    <n v="41250681"/>
    <n v="0.91867473213390316"/>
    <n v="0.91867473213390316"/>
    <s v="EN EJECUCIÓN"/>
  </r>
  <r>
    <n v="2017"/>
    <x v="51"/>
    <s v="CONTRATO DE PRESTACION DE SERVICIOS DE APOYO A LA GESTION"/>
    <n v="6"/>
    <x v="4"/>
    <n v="1"/>
    <s v="El contrato que se pretende celebrar, tendrá por objeto ¿El contratista se obliga para con el Fondo a prestar sus servicios de apoyo en la conducción de los vehículos de propiedad del Fondo de Desarrollo Local de Teusaquillo incluido el vehículo asignado al despacho del Alcalde Local¿."/>
    <s v="DIANA MARIA ANGULO PRADO"/>
    <n v="53102450"/>
    <s v="INVERSIÓN"/>
    <s v="3-3-1-15-07-45-1329-00"/>
    <n v="225"/>
    <n v="237"/>
    <n v="16800000"/>
    <s v="NO"/>
    <n v="0"/>
    <s v="SI"/>
    <n v="5600000"/>
    <s v="8 MESES"/>
    <d v="2017-02-10T00:00:00"/>
    <d v="2017-12-29T00:00:00"/>
    <m/>
    <s v="SI"/>
    <s v="2 MESES Y 20 DÍAS"/>
    <s v="MARIA CORNELIA NISPERUZA"/>
    <n v="16800000"/>
    <n v="1"/>
    <n v="1"/>
    <s v="FINALIZADO"/>
  </r>
  <r>
    <n v="2017"/>
    <x v="51"/>
    <s v="CONTRATO DE PRESTACION DE SERVICIOS DE APOYO A LA GESTION"/>
    <n v="16"/>
    <x v="4"/>
    <n v="1"/>
    <s v="EL CONTRATO QUE SE PRETENDE CELEBRAR, TENDRÁ POR OBJETO: ¿ EL CONTRATISTA SE OBLIGA PARA CON EL FONDO DE DESARROLLO LOCAL  DE TEUSAQUILLO A PRESTAR SUS SERVICIOS PROFESIONALES AL AREA DE GESTIÓN DE DESARROLLO LOCAL ¿ PRESUPUESTO Y CONTABILIDAD PARA APOYAR LA IMPLEMENTACIÓN DE LAS NORMAS INTERNACIONALES DE INFORMACIÓN FINANCIERA (NIIF)"/>
    <s v="MAROLYM YISELH BERNAL TORO"/>
    <n v="1010190370"/>
    <s v="INVERSIÓN"/>
    <s v="3-3-1-15-07-45-1329-00"/>
    <s v="227_x000a_424_x000a_481"/>
    <s v="246_x000a_516_x000a_634"/>
    <n v="37600000"/>
    <s v="NO"/>
    <n v="0"/>
    <s v="SI"/>
    <n v="14413333"/>
    <s v="8 MESES"/>
    <d v="2017-02-10T00:00:00"/>
    <d v="2018-01-10T00:00:00"/>
    <s v="NO APLICA"/>
    <s v="SI"/>
    <s v="3 MESES Y 2 DÍAS"/>
    <s v="MARIA CORNELIA NISPERUZA"/>
    <n v="47783333"/>
    <n v="0.91867469827399828"/>
    <n v="0.91867469827399828"/>
    <s v="EN EJECUCIÓN"/>
  </r>
  <r>
    <n v="2017"/>
    <x v="51"/>
    <s v="CONTRATO DE PRESTACION DE SERVICIOS DE APOYO A LA GESTION"/>
    <n v="11"/>
    <x v="4"/>
    <n v="1"/>
    <s v="El contrato que se pretende celebrar, tendrá por objeto: ¿El contratista se obliga para con la Fondo de Desarrollo Local de Teusaquillo a prestar sus servicios profesionales en el area de Gestion de Desarrollo Local, para realizar la formulación y apoyo a la supervisión de los proyectos de inversión que le sean asignados y a los contratos derivados de dichas formulaciones, asi como el apoyo a los temas de Seguridad y Convivencia¿."/>
    <s v="JUAN CAMILO BOHORQUEZ ARAGON"/>
    <n v="1070586930"/>
    <s v="INVERSIÓN"/>
    <s v="3-3-1-15-07-45-1329-00"/>
    <s v="228_x000a_422"/>
    <s v="235_x000a_510"/>
    <n v="44000000"/>
    <s v="NO"/>
    <n v="0"/>
    <s v="SI"/>
    <n v="14666666"/>
    <s v="8 MESES"/>
    <d v="2017-02-10T00:00:00"/>
    <d v="2017-12-29T00:00:00"/>
    <m/>
    <s v="SI"/>
    <s v="2 MESES Y 20 DÍAS"/>
    <s v="MARIA CORNELIA NISPERUZA"/>
    <n v="55916667"/>
    <n v="0.95312501651278425"/>
    <n v="1"/>
    <s v="FINALIZADO"/>
  </r>
  <r>
    <n v="2017"/>
    <x v="51"/>
    <s v="CONTRATO DE PRESTACION DE SERVICIOS DE APOYO A LA GESTION"/>
    <n v="10"/>
    <x v="4"/>
    <n v="1"/>
    <s v="El contrato que se pretende celebrar, tendrá por objeto ¿EL CONTRATISTA SE OBLIGA PARA CON EL FONDO A PRESTAR SUS SERVICIOS TÉCNICOS DE APOYO EN EL AREA DE  GESTION DE DESARROLLO LOCAL-PLANEACION"/>
    <s v="GLORIA MATILDE SANTANA CASALLAS"/>
    <n v="51907536"/>
    <s v="INVERSIÓN"/>
    <s v="3-3-1-15-07-45-1329-00"/>
    <s v="230_x000a_417_x000a_487"/>
    <s v="238_x000a_509_x000a_640"/>
    <n v="21600000"/>
    <s v="NO"/>
    <n v="0"/>
    <s v="SI"/>
    <n v="8280000"/>
    <s v="8 MESES"/>
    <d v="2017-02-10T00:00:00"/>
    <d v="2018-01-10T00:00:00"/>
    <s v="NO APLICA"/>
    <s v="SI"/>
    <s v="3 MESES Y 2 DÍAS"/>
    <s v="MARIA CORNELIA NISPERUZA"/>
    <n v="27450000"/>
    <n v="0.91867469879518071"/>
    <n v="0.91867469879518071"/>
    <s v="EN EJECUCIÓN"/>
  </r>
  <r>
    <n v="2017"/>
    <x v="51"/>
    <s v="CONTRATO DE PRESTACION DE SERVICIOS DE APOYO A LA GESTION"/>
    <n v="15"/>
    <x v="4"/>
    <n v="1"/>
    <s v="El contrato que se pretende celebrar, tendrá por objeto: ¿El contratista se obliga para con la Alcaldía Local De Teusaquillo a prestar sus servicios en el despacho del Alcalde Local, realizando la recepción, tratamiento, procesamiento y conservación del archivo oficial del despacho y las actividades operativas ¿"/>
    <s v="VIANEY LUCIA ARDILA AVILA"/>
    <n v="1097332656"/>
    <s v="INVERSIÓN"/>
    <s v="3-3-1-15-07-45-1329-00"/>
    <s v="231_x000a_411_x000a_495"/>
    <s v="236_x000a_512_x000a_622"/>
    <n v="21600000"/>
    <s v="NO"/>
    <n v="0"/>
    <s v="SI"/>
    <n v="8280000"/>
    <s v="8 MESES"/>
    <d v="2017-02-10T00:00:00"/>
    <d v="2018-01-10T00:00:00"/>
    <s v="NO APLICA"/>
    <s v="SI"/>
    <s v="3 MESES Y 2 DÍAS"/>
    <s v="MARIA CORNELIA NISPERUZA"/>
    <n v="27450000"/>
    <n v="0.91867469879518071"/>
    <n v="0.91867469879518071"/>
    <s v="EN EJECUCIÓN"/>
  </r>
  <r>
    <n v="2017"/>
    <x v="74"/>
    <s v="CONTRATO DE PRESTACION DE SERVICIOS DE APOYO A LA GESTION"/>
    <n v="21"/>
    <x v="4"/>
    <n v="1"/>
    <s v="El contrato que se pretende celebrar, tendrá por objeto ¿El contratista se obliga para con la Alcaldía Local de Teusaquillo a prestar sus servicios en actividades operativas como el traslado, cuidado y entrega de la documentación, mensajería interna y externa que produzcan las oficinas de la Alcaldía Local.¿."/>
    <s v="MARTHA ISABEL BLANCO JURADO"/>
    <n v="51985575"/>
    <s v="INVERSIÓN"/>
    <s v="3-3-1-15-07-45-1329-00"/>
    <n v="233"/>
    <n v="250"/>
    <n v="14000000"/>
    <s v="NO"/>
    <n v="0"/>
    <s v="NO"/>
    <n v="0"/>
    <s v="7 MESES"/>
    <d v="2017-02-14T00:00:00"/>
    <d v="2017-09-13T00:00:00"/>
    <m/>
    <s v="NO"/>
    <n v="0"/>
    <s v="MARIA CORNELIA NISPERUZA"/>
    <n v="14000000"/>
    <n v="1"/>
    <n v="1"/>
    <s v="LIQUIDADO"/>
  </r>
  <r>
    <n v="2017"/>
    <x v="74"/>
    <s v="CONTRATO DE PRESTACION DE SERVICIOS DE APOYO A LA GESTION"/>
    <n v="18"/>
    <x v="4"/>
    <n v="1"/>
    <s v="El contrato que se pretende celebrar, tendrá por objeto ¿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El contrato que se pretende celebrar, tendrá por objeto ¿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
    <s v="JACOBO PARDEY ROZO"/>
    <n v="1144037315"/>
    <s v="INVERSIÓN"/>
    <s v="3-3-1-15-07-45-1329-00"/>
    <n v="234"/>
    <n v="248"/>
    <n v="30800000"/>
    <s v="NO"/>
    <n v="0"/>
    <s v="NO"/>
    <n v="0"/>
    <s v="7 MESES"/>
    <d v="2017-02-14T00:00:00"/>
    <d v="2017-09-13T00:00:00"/>
    <m/>
    <s v="NO"/>
    <n v="0"/>
    <s v="MARIA CORNELIA NISPERUZA"/>
    <n v="30800000"/>
    <n v="1"/>
    <n v="1"/>
    <s v="LIQUIDADO"/>
  </r>
  <r>
    <n v="2017"/>
    <x v="74"/>
    <s v="CONTRATO DE PRESTACION DE SERVICIOS DE APOYO A LA GESTION"/>
    <n v="19"/>
    <x v="4"/>
    <n v="1"/>
    <s v="El contrato que se pretende celebrar, tendrá por objeto ¿EL CONTRATISTA SE OBLIGA A PRESTAR SUS  SERVICIOS  C0MO  APOYO  TECNICO Y ADMINISTRATIVO A LA ADMINISTRACION  LOCAL AL  AREA DE  GESTION  DE DESARROLLO LOCAL- PRENSA COMUNICACIONES"/>
    <s v="CRISTIAN JOSE BERNAL BAUTISTA"/>
    <n v="79960305"/>
    <s v="INVERSIÓN"/>
    <s v="3-3-1-15-07-45-1329-00"/>
    <n v="235"/>
    <n v="249"/>
    <n v="22400000"/>
    <s v="NO"/>
    <n v="0"/>
    <s v="N0"/>
    <n v="0"/>
    <s v="7 MESES"/>
    <d v="2017-02-15T00:00:00"/>
    <d v="2017-09-16T00:00:00"/>
    <m/>
    <s v="NO"/>
    <n v="0"/>
    <s v="MARIA CORNELIA NISPERUZA"/>
    <n v="22400000"/>
    <n v="1"/>
    <n v="1"/>
    <s v="LIQUIDADO"/>
  </r>
  <r>
    <n v="2017"/>
    <x v="74"/>
    <s v="CONTRATO DE PRESTACION DE SERVICIOS DE APOYO A LA GESTION"/>
    <n v="20"/>
    <x v="4"/>
    <n v="1"/>
    <s v="El contrato que se pretende celebrar, tendrá por objeto¿¿Prestación de servicios profesionales al Área de Gestión de Desarrollo Local de Teusaquillo, en la formulación, evaluación, presentación y seguimiento de proyectos sociales y articulación de espacios locales e interinstitucionales"/>
    <s v="PAMELA  REYES PATRIA CAMARGO"/>
    <n v="52816918"/>
    <s v="INVERSIÓN"/>
    <s v="3-3-1-15-07-45-1329-00"/>
    <n v="236"/>
    <n v="251"/>
    <n v="32800000"/>
    <s v="NO"/>
    <n v="0"/>
    <s v="NO"/>
    <n v="0"/>
    <s v="8 MESES"/>
    <d v="2017-02-15T00:00:00"/>
    <d v="2017-09-14T00:00:00"/>
    <m/>
    <s v="NO"/>
    <n v="0"/>
    <s v="MARIA CORNELIA NISPERUZA"/>
    <n v="32800000"/>
    <n v="1"/>
    <n v="1"/>
    <s v="LIQUIDADO"/>
  </r>
  <r>
    <n v="2017"/>
    <x v="74"/>
    <s v="CONTRATO DE PRESTACION DE SERVICIOS DE APOYO A LA GESTION"/>
    <n v="22"/>
    <x v="4"/>
    <n v="1"/>
    <s v="El contrato que se pretende celebrar, tendrá por objeto ¿El contratista se obliga para con el Fondo de Desarrollo Local de Teusaquillo a prestar sus servicios profesionales realizando todas las actividades técnicas, y de coordinación institucional del proyecto 1330 ¿Teusaquillo mejor para el Ambiente"/>
    <s v="MARIA ELENA ORTEGA AMAYA"/>
    <n v="52865785"/>
    <s v="INVERSIÓN"/>
    <s v="3-3-1-15-07-45-1329-00"/>
    <s v="237_x000a_381"/>
    <s v="252_x000a_464"/>
    <n v="30100000"/>
    <s v="NO"/>
    <n v="0"/>
    <s v="SI"/>
    <n v="15050000"/>
    <s v="7 MESES"/>
    <d v="2017-02-14T00:00:00"/>
    <d v="2017-12-28T00:00:00"/>
    <m/>
    <s v="SI"/>
    <s v="3 MESES Y 15 DÍAS"/>
    <s v="MARIA CORNELIA NISPERUZA"/>
    <n v="43143333"/>
    <n v="0.95555554817275745"/>
    <n v="1"/>
    <s v="FINALIZADO"/>
  </r>
  <r>
    <n v="2017"/>
    <x v="38"/>
    <s v="CONTRATO DE PRESTACION DE SERVICIOS DE APOYO A LA GESTION"/>
    <n v="25"/>
    <x v="4"/>
    <n v="1"/>
    <s v="EL CONTRATISTA SE OBLIGA PARA CON EL FONDO DE DESARROLLO LOCAL A PRESTAR SUS SERVICIOS DE APOYO A LAS ACTIVIDADES QUE SE GENEREN EN LA JUNTA ADMINISTRADORA LOCAL DE TEUSAQUILLO."/>
    <s v="PEDRO ANGEL ZABALETA POLO"/>
    <n v="1018448341"/>
    <s v="INVERSIÓN"/>
    <s v="3-3-1-15-07-45-1329-00"/>
    <s v="241_x000a_388"/>
    <s v="257_x000a_472"/>
    <n v="21700000"/>
    <s v="NO"/>
    <n v="0"/>
    <s v="SI"/>
    <n v="10023333"/>
    <s v="7 MESES"/>
    <d v="2017-02-23T00:00:00"/>
    <d v="2017-12-29T00:00:00"/>
    <m/>
    <s v="SI"/>
    <s v="3 MESES Y 7 DÍAS"/>
    <s v="MARIA CORNELIA NISPERUZA"/>
    <n v="30173333"/>
    <n v="0.95114006463318346"/>
    <n v="1"/>
    <s v="FINALIZADO"/>
  </r>
  <r>
    <n v="2017"/>
    <x v="75"/>
    <s v="CONTRATO DE PRESTACION DE SERVICIOS DE APOYO A LA GESTION"/>
    <s v="21 A"/>
    <x v="4"/>
    <n v="1"/>
    <s v="El contrato que se pretende celebrar, tendrá por objeto ¿Prestación de servicios de apoyo al Aérea de Gestión de Desarrollo Local de la Alcaldía Local de Teusaquillo realizando las actividades operativas relacionadas con la Administración de Red de Voz y Datos ¿."/>
    <s v="JOHN ALEJANDRO HERMOSO FORERO"/>
    <n v="80041124"/>
    <s v="INVERSIÓN"/>
    <s v="3-3-1-15-07-45-1329-00"/>
    <s v="242_x000a_328"/>
    <s v="255_x000a_379"/>
    <n v="12000000"/>
    <s v="NO"/>
    <n v="0"/>
    <s v="SI"/>
    <n v="6000000"/>
    <s v="4 MESES"/>
    <d v="2017-02-17T00:00:00"/>
    <d v="2017-08-16T00:00:00"/>
    <m/>
    <s v="SI"/>
    <s v="2 MESES"/>
    <s v="MARIA CORNELIA NISPERUZA"/>
    <n v="18000000"/>
    <n v="1"/>
    <n v="1"/>
    <s v="LIQUIDADO"/>
  </r>
  <r>
    <n v="2017"/>
    <x v="75"/>
    <s v="CONTRATO DE PRESTACION DE SERVICIOS DE APOYO A LA GESTION"/>
    <n v="30"/>
    <x v="4"/>
    <n v="1"/>
    <s v="El contrato que se pretende celebrar, tendrá por objeto¿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
    <s v="JULIAN ENRIQUE ARIZA GONZALEZ"/>
    <n v="79614766"/>
    <s v="INVERSIÓN"/>
    <s v="3-3-1-15-07-45-1329-00"/>
    <n v="245"/>
    <n v="259"/>
    <n v="25303600"/>
    <s v="NO"/>
    <n v="0"/>
    <s v="NO"/>
    <n v="0"/>
    <s v="7 MESES"/>
    <d v="2017-02-17T00:00:00"/>
    <d v="2017-09-16T00:00:00"/>
    <m/>
    <s v="NO"/>
    <n v="0"/>
    <s v="MARIA CORNELIA NISPERUZA"/>
    <n v="25303600"/>
    <n v="1"/>
    <n v="1"/>
    <s v="LIQUIDADO"/>
  </r>
  <r>
    <n v="2017"/>
    <x v="38"/>
    <s v="CONTRATO DE PRESTACION DE SERVICIOS DE APOYO A LA GESTION"/>
    <n v="31"/>
    <x v="4"/>
    <n v="1"/>
    <s v="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s v="DAIRO JEZZID LEON ROMERO"/>
    <n v="79765033"/>
    <s v="INVERSIÓN"/>
    <s v="3-3-1-15-07-45-1329-00"/>
    <n v="247"/>
    <n v="258"/>
    <n v="31500000"/>
    <s v="NO"/>
    <n v="0"/>
    <s v="NO"/>
    <n v="0"/>
    <s v="7 MESES"/>
    <d v="2017-02-17T00:00:00"/>
    <d v="2017-09-16T00:00:00"/>
    <d v="2017-09-19T00:00:00"/>
    <s v="NO"/>
    <n v="0"/>
    <m/>
    <n v="31500000"/>
    <n v="1"/>
    <n v="1"/>
    <s v="LIQUIDADO"/>
  </r>
  <r>
    <n v="2017"/>
    <x v="76"/>
    <s v="CONTRATO DE PRESTACION DE SERVICIOS DE APOYO A LA GESTION"/>
    <n v="32"/>
    <x v="4"/>
    <n v="1"/>
    <s v="EL CONTRATISTA SE OBLIGA PARA CON EL FONDO A PRESTAR SUS SERVICIOS PROFESIONALES AL DESPACHO EN TEMAS DE COMUNICACIÓN SOCIAL DE LOS CANALES INTERNO Y EXTERNOS"/>
    <s v="PAOLA ANDREA VANEGAS PINZON"/>
    <n v="52862078"/>
    <s v="INVERSIÓN"/>
    <s v="3-3-1-15-07-45-1329-00"/>
    <n v="252"/>
    <n v="265"/>
    <n v="30100000"/>
    <s v="NO"/>
    <n v="0"/>
    <s v="NO"/>
    <n v="0"/>
    <s v="7 MESES"/>
    <d v="2017-02-23T00:00:00"/>
    <d v="2017-09-22T00:00:00"/>
    <m/>
    <s v="NO"/>
    <n v="0"/>
    <s v="MARIA CORNELIA NISPERUZA"/>
    <n v="30100000"/>
    <n v="1"/>
    <n v="1"/>
    <s v="LIQUIDADO"/>
  </r>
  <r>
    <n v="2017"/>
    <x v="72"/>
    <s v="CONTRATO DE PRESTACION DE SERVICIOS DE APOYO A LA GESTION"/>
    <n v="36"/>
    <x v="4"/>
    <n v="1"/>
    <s v="El contrato que se pretende celebrar, tendrá por objeto ¿El contratista  se obliga para con la Fondo de Desarrollo Local de Teusaquillo a prestar sus servicios profesionales en  las acciones de seguimiento del Convenio 1419 de 2009 y en los   procesos de infraestructura y malla vial contemplados en el plan de Desarrollo Local¿."/>
    <s v="ANDRES RICARDO GARAVITO FERNANDEZ"/>
    <n v="79796327"/>
    <s v="INVERSIÓN"/>
    <s v="3-3-1-15-07-45-1329-00"/>
    <n v="254"/>
    <n v="267"/>
    <n v="10366667"/>
    <s v="NO"/>
    <n v="0"/>
    <s v="NO"/>
    <n v="0"/>
    <m/>
    <d v="2017-02-21T00:00:00"/>
    <d v="2017-12-31T00:00:00"/>
    <m/>
    <s v="NO"/>
    <n v="0"/>
    <s v="MARIA CORNELIA NISPERUZA"/>
    <n v="9799020"/>
    <n v="0.94524305642305284"/>
    <n v="1"/>
    <s v="FINALIZADO"/>
  </r>
  <r>
    <n v="2017"/>
    <x v="72"/>
    <s v="CONTRATO DE PRESTACION DE SERVICIOS DE APOYO A LA GESTION"/>
    <n v="34"/>
    <x v="4"/>
    <n v="1"/>
    <s v="El contrato que se pretende celebrar, tendrá por objeto ¿Servicios de apoyo al Área de Gestión de Desarrollo Local en labores administrativas como la recepción de correspondencia, registro, digitalización, así como el manejo e agenda y elaboración de actas de reunión"/>
    <s v="JOHANA  RORIGUEZ ALFONZO"/>
    <n v="1022957446"/>
    <s v="INVERSIÓN"/>
    <s v="3-3-1-15-07-45-1329-00"/>
    <n v="255"/>
    <n v="266"/>
    <n v="14700000"/>
    <s v="NO"/>
    <n v="0"/>
    <s v="NO"/>
    <n v="0"/>
    <s v="7 MESES"/>
    <d v="2017-02-21T00:00:00"/>
    <d v="2017-09-20T00:00:00"/>
    <m/>
    <s v="NO"/>
    <n v="0"/>
    <s v="MARIA CORNELIA NISPERUZA"/>
    <n v="14700000"/>
    <n v="1"/>
    <n v="1"/>
    <s v="LIQUIDADO"/>
  </r>
  <r>
    <n v="2017"/>
    <x v="77"/>
    <s v="CONTRATO DE PRESTACION DE SERVICIOS DE APOYO A LA GESTION"/>
    <n v="37"/>
    <x v="4"/>
    <n v="1"/>
    <s v="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
    <s v="GINNA PAOLA ZEA MATEUS"/>
    <n v="52938311"/>
    <s v="INVERSIÓN"/>
    <s v="3-3-1-15-07-45-1329-00"/>
    <s v="257_x000a_387"/>
    <s v="272_x000a_470"/>
    <n v="18200000"/>
    <s v="NO"/>
    <n v="0"/>
    <s v="SI"/>
    <n v="8406667"/>
    <s v="7 MESES"/>
    <d v="2017-02-23T00:00:00"/>
    <d v="2017-12-29T00:00:00"/>
    <m/>
    <s v="SI"/>
    <s v="3 MESES Y 7 DÍAS"/>
    <s v="MARIA CORNELIA NISPERUZA"/>
    <n v="25306667"/>
    <n v="0.95114006575870624"/>
    <n v="1"/>
    <s v="FINALIZADO"/>
  </r>
  <r>
    <n v="2017"/>
    <x v="77"/>
    <s v="CONTRATO DE PRESTACION DE SERVICIOS DE APOYO A LA GESTION"/>
    <n v="39"/>
    <x v="4"/>
    <n v="1"/>
    <s v="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
    <s v="JOHN JAIRO ARBELAEZ CASTAÑEDA"/>
    <n v="79415517"/>
    <s v="INVERSIÓN"/>
    <s v="3-3-1-15-07-45-1329-00"/>
    <s v="260_x000a_333"/>
    <s v="273_x000a_382"/>
    <n v="19200000"/>
    <s v="NO"/>
    <n v="0"/>
    <s v="SI"/>
    <n v="9600000"/>
    <s v="4 MESES"/>
    <d v="2017-02-24T00:00:00"/>
    <d v="2017-08-23T00:00:00"/>
    <m/>
    <s v="SI"/>
    <s v="2 MESES"/>
    <s v="MARIA CORNELIA NISPERUZA"/>
    <n v="28800000"/>
    <n v="1"/>
    <n v="1"/>
    <s v="LIQUIDADO"/>
  </r>
  <r>
    <n v="2017"/>
    <x v="32"/>
    <s v="FACTURAS"/>
    <n v="12"/>
    <x v="6"/>
    <s v="NO APLICA"/>
    <s v="SE REALIZA EL PAGO DE LA ARL DEL CONDUCTOR DE LA ALCALDIA LOCAL DE TEUSAQUILLO"/>
    <s v="POSITIVA COMPAÑIA DE SEGUROS SA"/>
    <n v="860011153"/>
    <s v="INVERSIÓN"/>
    <s v="3-3-1-15-07-45-1329-00"/>
    <n v="261"/>
    <n v="271"/>
    <n v="52100"/>
    <s v="NO"/>
    <n v="0"/>
    <s v="NO"/>
    <n v="0"/>
    <s v="NO APLICA"/>
    <d v="2017-02-01T00:00:00"/>
    <s v="NO APLICA"/>
    <s v="NO APLICA"/>
    <s v="NO"/>
    <n v="0"/>
    <s v="NO APLICA"/>
    <n v="52100"/>
    <n v="1"/>
    <s v="NO APLICA"/>
    <s v="NO APLICA"/>
  </r>
  <r>
    <n v="2017"/>
    <x v="78"/>
    <s v="CUENTA DE COBRO"/>
    <n v="2"/>
    <x v="6"/>
    <s v="NO APLICA"/>
    <s v="V/R. INTERESES PLANILLA PILA ARL DE DIANA - CONDUCTOR - $100"/>
    <s v="POSITIVA COMPAÑIA DE SEGUROS SA"/>
    <n v="860011153"/>
    <s v="INVERSIÓN"/>
    <s v="3-3-1-15-07-45-1329-00"/>
    <n v="262"/>
    <n v="274"/>
    <n v="100"/>
    <s v="NO"/>
    <n v="0"/>
    <s v="NO"/>
    <n v="0"/>
    <s v="NO APLICA"/>
    <d v="2017-02-24T00:00:00"/>
    <s v="NO APLICA"/>
    <s v="NO APLICA"/>
    <s v="NO"/>
    <n v="0"/>
    <s v="NO APLICA"/>
    <n v="100"/>
    <n v="1"/>
    <s v="NO APLICA"/>
    <s v="NO APLICA"/>
  </r>
  <r>
    <n v="2017"/>
    <x v="79"/>
    <s v="CONTRATO DE PRESTACION DE SERVICIOS DE APOYO A LA GESTION"/>
    <n v="41"/>
    <x v="4"/>
    <n v="1"/>
    <s v="El contrato que se pretende celebrar, tendrá por objeto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s v="GERALDINE  MONTENEGRO LOZADA"/>
    <n v="1031141363"/>
    <s v="INVERSIÓN"/>
    <s v="3-3-1-15-07-45-1329-00"/>
    <n v="264"/>
    <n v="277"/>
    <n v="15500000"/>
    <s v="NO"/>
    <n v="0"/>
    <s v="N"/>
    <n v="0"/>
    <s v="7 MESES"/>
    <d v="2017-02-28T00:00:00"/>
    <d v="2017-08-02T00:00:00"/>
    <d v="2017-08-02T00:00:00"/>
    <s v="NO"/>
    <n v="0"/>
    <s v="MARIA CORNELIA NISPERUZA"/>
    <n v="15500000"/>
    <n v="1"/>
    <n v="1"/>
    <s v="LIQUIDADO"/>
  </r>
  <r>
    <n v="2017"/>
    <x v="26"/>
    <s v="CONTRATO DE PRESTACION DE SERVICIOS DE APOYO A LA GESTION"/>
    <n v="42"/>
    <x v="4"/>
    <n v="1"/>
    <s v="¿El contrato que se pretende celebrar, tendrá por objeto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s v="ANDREA MARCELA GONZALEZ LARGO"/>
    <n v="38610462"/>
    <s v="INVERSIÓN"/>
    <s v="3-3-1-15-07-45-1329-00"/>
    <s v="267_x000a_404"/>
    <s v="278_x000a_508"/>
    <n v="32900000"/>
    <s v="NO"/>
    <n v="0"/>
    <s v="SI"/>
    <n v="13003341"/>
    <s v="7 MESES"/>
    <d v="2017-03-06T00:00:00"/>
    <d v="2017-12-28T00:00:00"/>
    <m/>
    <s v="SI"/>
    <s v="2 MESES Y 23 DÍAS"/>
    <s v="MARIA CORNELIA NISPERUZA"/>
    <n v="44336667"/>
    <n v="0.96587015311151314"/>
    <n v="1"/>
    <s v="FINALIZADO"/>
  </r>
  <r>
    <n v="2017"/>
    <x v="80"/>
    <s v="CONTRATO DE PRESTACION DE SERVICIOS DE APOYO A LA GESTION"/>
    <n v="44"/>
    <x v="4"/>
    <n v="1"/>
    <s v="EL CONTRATISTA SE OBLIGA PARA CON EL FONDO A PRESTAR SUS SERVICIOS PARA APOYAR EL PROCESO DE RADICACIÓN, NOTIFICACION Y ENTREGA DE LA CORRESPONDENCIA INTERNA Y EXTERNA DE LA ALCALDIA LOCAL DE TEUSAQUILLO"/>
    <s v="JENNIFER VANNESA DIAZ NIÑO"/>
    <n v="1032462820"/>
    <s v="INVERSIÓN"/>
    <s v="3-3-1-15-07-45-1329-00"/>
    <s v="269_x000a_425_x000a_490"/>
    <s v="280_x000a_507_x000a_639"/>
    <n v="14700000"/>
    <s v="NO"/>
    <n v="0"/>
    <s v="SI"/>
    <n v="6650000"/>
    <s v="7 MESES"/>
    <d v="2017-03-07T00:00:00"/>
    <d v="2018-01-10T00:00:00"/>
    <s v="NO APLICA"/>
    <s v="SI"/>
    <s v="3 MESES Y 5 DÍAS"/>
    <s v="MARIA CORNELIA NISPERUZA"/>
    <n v="19460000"/>
    <n v="0.91147540983606556"/>
    <n v="0.91147540983606556"/>
    <s v="EN EJECUCIÓN"/>
  </r>
  <r>
    <n v="2017"/>
    <x v="71"/>
    <s v="CONTRATO DE PRESTACION DE SERVICIOS DE APOYO A LA GESTION"/>
    <n v="48"/>
    <x v="4"/>
    <n v="1"/>
    <s v="El contrato que se pretende celebrar, tendrá por objeto ¿El contratista se obliga para con el Fondo de Desarrollo Local de Teusaquillo a prestar sus servicios profesionales realizando actividades diagnosticas de los proyectos ambientales, desde la coordinación  interinstitucional  y  apoyo a la las acciones de implementación del PIGA¿."/>
    <s v="CAMILO ANDRES ACUÑA CARO"/>
    <n v="80772758"/>
    <s v="INVERSIÓN"/>
    <s v="3-3-1-15-07-45-1329-00"/>
    <s v="276_x000a_376"/>
    <s v="299_x000a_462"/>
    <n v="25200000"/>
    <s v="NO"/>
    <n v="0"/>
    <s v="SI"/>
    <n v="12600000"/>
    <s v="6 MESES"/>
    <d v="2017-03-09T00:00:00"/>
    <d v="2017-12-08T00:00:00"/>
    <m/>
    <s v="SI"/>
    <s v="3 MESES"/>
    <s v="MARIA CORNELIA NISPERUZA"/>
    <n v="37800000"/>
    <n v="1"/>
    <n v="1"/>
    <s v="LIQUIDADO"/>
  </r>
  <r>
    <n v="2017"/>
    <x v="41"/>
    <s v="FACTURAS"/>
    <n v="2"/>
    <x v="6"/>
    <s v="NO APLICA"/>
    <s v="VALOR DE LA ARL DEL CONDUCTOR - DIANA ANGULO PRADO"/>
    <s v="POSITIVA COMPAÑIA DE SEGUROS SA"/>
    <n v="860011153"/>
    <s v="INVERSIÓN"/>
    <s v="3-3-1-15-07-45-1329-00"/>
    <n v="277"/>
    <n v="300"/>
    <n v="58500"/>
    <s v="NO"/>
    <n v="0"/>
    <s v="NO"/>
    <n v="0"/>
    <s v="NO APLICA"/>
    <d v="2017-01-20T00:00:00"/>
    <s v="NO APLICA"/>
    <s v="NO APLICA"/>
    <s v="NO"/>
    <n v="0"/>
    <s v="NO APLICA"/>
    <n v="58500"/>
    <n v="1"/>
    <s v="NO APLICA"/>
    <s v="NO APLICA"/>
  </r>
  <r>
    <n v="2017"/>
    <x v="27"/>
    <s v="FACTURAS"/>
    <n v="4"/>
    <x v="6"/>
    <s v="NO APLICA"/>
    <s v="VALOR DE LA ARL DEL CONDUCTOR - DIANA ANGULO PRADO"/>
    <s v="POSITIVA COMPAÑIA DE SEGUROS SA"/>
    <n v="860011153"/>
    <s v="INVERSIÓN"/>
    <s v="3-3-1-15-07-45-1329-00"/>
    <n v="293"/>
    <n v="319"/>
    <n v="58500"/>
    <s v="NO"/>
    <n v="0"/>
    <s v="NO"/>
    <n v="0"/>
    <s v="NO APLICA"/>
    <d v="2017-04-01T00:00:00"/>
    <s v="NO APLICA"/>
    <s v="NO APLICA"/>
    <s v="NO"/>
    <n v="0"/>
    <s v="NO APLICA"/>
    <n v="58500"/>
    <n v="1"/>
    <s v="NO APLICA"/>
    <s v="NO APLICA"/>
  </r>
  <r>
    <n v="2017"/>
    <x v="27"/>
    <s v="FACTURAS"/>
    <n v="5"/>
    <x v="6"/>
    <s v="NO APLICA"/>
    <s v="VALOR DE LA ARL DEL CONDUCTOR - DIANA ANGULO PRADO"/>
    <s v="POSITIVA COMPAÑIA DE SEGUROS SA"/>
    <n v="860011153"/>
    <s v="INVERSIÓN"/>
    <s v="3-3-1-15-07-45-1329-00"/>
    <n v="301"/>
    <n v="343"/>
    <n v="58500"/>
    <s v="NO"/>
    <n v="0"/>
    <s v="NO"/>
    <n v="0"/>
    <s v="NO APLICA"/>
    <d v="2017-04-01T00:00:00"/>
    <s v="NO APLICA"/>
    <s v="NO APLICA"/>
    <s v="NO"/>
    <n v="0"/>
    <s v="NO APLICA"/>
    <n v="58500"/>
    <n v="1"/>
    <s v="NO APLICA"/>
    <s v="NO APLICA"/>
  </r>
  <r>
    <n v="2017"/>
    <x v="11"/>
    <s v="FACTURAS"/>
    <n v="6"/>
    <x v="6"/>
    <s v="NO APLICA"/>
    <s v="V/R. DE LA ARL DE DIANA ANGULO - CONDUCTOR ALCALDESA LOCAL DE TEUSAQUILLO."/>
    <s v="POSITIVA COMPAÑIA DE SEGUROS SA"/>
    <n v="860011153"/>
    <s v="INVERSIÓN"/>
    <s v="3-3-1-15-07-45-1329-00"/>
    <n v="319"/>
    <n v="361"/>
    <n v="58500"/>
    <s v="NO"/>
    <n v="0"/>
    <s v="NO"/>
    <n v="0"/>
    <s v="NO APLICA"/>
    <d v="2017-06-01T00:00:00"/>
    <s v="NO APLICA"/>
    <s v="NO APLICA"/>
    <s v="NO"/>
    <n v="0"/>
    <s v="NO APLICA"/>
    <n v="58500"/>
    <n v="1"/>
    <s v="NO APLICA"/>
    <s v="NO APLICA"/>
  </r>
  <r>
    <n v="2017"/>
    <x v="81"/>
    <s v="CONTRATO DE PRESTACION DE SERVICIOS DE APOYO A LA GESTION"/>
    <n v="55"/>
    <x v="4"/>
    <n v="1"/>
    <s v="OBJETO: El contrato que se pretende celebrar, tendrá por objeto: ¿Prestación de servicios profesionales al Área de Gestión de Desarrollo Local para adelantar trámites precontractuales y contractuales en el marco de los proyectos previstos en el Plan de Desarrollo Local ¿Teusaquillo Mejor para Todos 2017-2020¿. ."/>
    <s v="MARIO  HERRERA CUENCA"/>
    <n v="79472050"/>
    <s v="INVERSIÓN"/>
    <s v="3-3-1-15-07-45-1329-00"/>
    <n v="322"/>
    <n v="374"/>
    <n v="42496667"/>
    <s v="NO"/>
    <n v="0"/>
    <s v="NO"/>
    <n v="0"/>
    <s v="6 MESES Y 29 DÍAS"/>
    <d v="2017-06-07T00:00:00"/>
    <d v="2018-01-04T00:00:00"/>
    <s v="NO APLICA"/>
    <s v="NO"/>
    <n v="0"/>
    <s v="MARIA CORNELIA NISPERUZA"/>
    <n v="38226667"/>
    <n v="0.89952153188860673"/>
    <n v="0.89952153188860673"/>
    <s v="EN EJECUCIÓN"/>
  </r>
  <r>
    <n v="2017"/>
    <x v="6"/>
    <s v="CONTRATO DE PRESTACION DE SERVICIOS DE APOYO A LA GESTION"/>
    <n v="56"/>
    <x v="4"/>
    <n v="1"/>
    <s v="OBJETO: El contrato que se pretende celebrar, tendrá por objeto: ¿El contratista se obliga para con el fondo a prestar sus servicios profesionales en la Alcaldía Local de Teusaquillo para impulsar y coordinar la implementación del sistema de calidad¿."/>
    <s v="VANESSA  CASTILLO GIRALDO"/>
    <n v="1020770122"/>
    <s v="INVERSIÓN"/>
    <s v="3-3-1-15-07-45-1329-00"/>
    <s v="325_x000a_491"/>
    <s v="370_x000a_632"/>
    <n v="29956667"/>
    <s v="NO"/>
    <n v="0"/>
    <s v="SI"/>
    <n v="1003333"/>
    <s v="6 MESES Y 29 DÍAS"/>
    <d v="2017-06-06T00:00:00"/>
    <d v="2018-01-10T00:00:00"/>
    <s v="NO APLICA"/>
    <s v="SI"/>
    <s v="7 DÍAS"/>
    <s v="MARIA CORNELIA NISPERUZA"/>
    <n v="27090000"/>
    <n v="0.90430621003331246"/>
    <n v="0.90430621003331246"/>
    <s v="EN EJECUCIÓN"/>
  </r>
  <r>
    <n v="2017"/>
    <x v="82"/>
    <s v="CONTRATO DE PRESTACION DE SERVICIOS DE APOYO A LA GESTION"/>
    <n v="59"/>
    <x v="4"/>
    <n v="1"/>
    <s v="El contrato que se pretende celebrar, tendrá por objeto: ¿EL CONTRATISTA SE OBLIGA PARA CON EL FONDO DE DESARROLLO LOCAL A PRESTAR SUS SERVICIOS DE APOYO A LAS ACTIVIDADES QUE SE GENEREN EN LA JUNTA ADMINISTRADORA LOCAL DE TEUSAQUILLO¿."/>
    <s v="HAINER ALI ALVERNIA ANGARITA"/>
    <n v="1098771185"/>
    <s v="INVERSIÓN"/>
    <s v="3-3-1-15-07-45-1329-00"/>
    <n v="334"/>
    <n v="383"/>
    <n v="17733333"/>
    <s v="NO"/>
    <n v="0"/>
    <s v="NO"/>
    <n v="0"/>
    <s v="6 MESES Y 10 DÍAS"/>
    <d v="2017-06-27T00:00:00"/>
    <d v="2018-01-05T00:00:00"/>
    <s v="NO APLICA"/>
    <s v="NO"/>
    <n v="0"/>
    <s v="MARIA CORNELIA NISPERUZA"/>
    <n v="15680000"/>
    <n v="0.88421054293628842"/>
    <n v="0.88421054293628842"/>
    <s v="EN EJECUCIÓN"/>
  </r>
  <r>
    <n v="2017"/>
    <x v="30"/>
    <s v="FACTURAS"/>
    <n v="7"/>
    <x v="6"/>
    <s v="NO APLICA"/>
    <s v="V/R. DE LA ARL DE DIANA ANGULO - CONDUCTOR ALCALDESA LOCAL DE TEUSAQUILLO."/>
    <s v="POSITIVA COMPAÑIA DE SEGUROS SA"/>
    <n v="860011153"/>
    <s v="INVERSIÓN"/>
    <s v="3-3-1-15-07-45-1329-00"/>
    <n v="340"/>
    <n v="401"/>
    <n v="58500"/>
    <s v="NO"/>
    <n v="0"/>
    <s v="NO"/>
    <n v="0"/>
    <s v="NO APLICA"/>
    <d v="2017-07-01T00:00:00"/>
    <s v="NO APLICA"/>
    <s v="NO APLICA"/>
    <s v="NO"/>
    <n v="0"/>
    <s v="NO APLICA"/>
    <n v="58500"/>
    <n v="1"/>
    <s v="NO APLICA"/>
    <s v="NO APLICA"/>
  </r>
  <r>
    <n v="2017"/>
    <x v="83"/>
    <s v="CONTRATO DE PRESTACION DE SERVICIOS DE APOYO A LA GESTION"/>
    <n v="62"/>
    <x v="4"/>
    <n v="1"/>
    <s v="OBJETO: El contrato que se pretende celebrar, tendrá por objeto ¿EL CONTRATISTA SE OBLIGA PARA CON EL FONDO A PRESTAR SUS SERVICIOS DE APOYO EN LA CONDUCCIÓN DE LOS VEHÍCULOS DE PROPIEDAD DEL FONDO DE DESARROLLO LOCAL DE TEUSAQUILLO, INCLUIDO EL VEHÍCULO PESADO TIPO CAMIÓN ¿."/>
    <s v="OMAR  PARDO SALAMANCA"/>
    <n v="79502612"/>
    <s v="INVERSIÓN"/>
    <s v="3-3-1-15-07-45-1329-00"/>
    <s v="353_x000a_486"/>
    <s v="412_x000a_629"/>
    <n v="10466666"/>
    <s v="NO"/>
    <n v="0"/>
    <s v="SI"/>
    <n v="533333"/>
    <s v="5 MESES Y 7 DÍAS"/>
    <d v="2017-07-27T00:00:00"/>
    <d v="2018-01-10T00:00:00"/>
    <s v="NO APLICA"/>
    <s v="SI"/>
    <s v="8 DÍAS"/>
    <s v="MARIA CORNELIA NISPERUZA"/>
    <n v="9200000"/>
    <n v="0.83636371239670115"/>
    <n v="0.83636371239670115"/>
    <s v="EN EJECUCIÓN"/>
  </r>
  <r>
    <n v="2017"/>
    <x v="24"/>
    <s v="FACTURAS"/>
    <n v="8"/>
    <x v="6"/>
    <s v="NO APLICA"/>
    <s v="V/R. DE LA ARL DE DINA ANGULO - CONDUCTOR ALCALDESA LOCAL DE TEUSAQUILLO."/>
    <s v="POSITIVA COMPAÑIA DE SEGUROS SA"/>
    <n v="860011153"/>
    <s v="INVERSIÓN"/>
    <s v="3-3-1-15-07-45-1329-00"/>
    <n v="361"/>
    <n v="432"/>
    <n v="58500"/>
    <s v="NO"/>
    <n v="0"/>
    <s v="NO"/>
    <n v="0"/>
    <s v="NO APLICA"/>
    <d v="2017-08-01T00:00:00"/>
    <s v="NO APLICA"/>
    <s v="NO APLICA"/>
    <s v="NO"/>
    <n v="0"/>
    <s v="NO APLICA"/>
    <n v="58500"/>
    <n v="1"/>
    <s v="NO APLICA"/>
    <s v="NO APLICA"/>
  </r>
  <r>
    <n v="2017"/>
    <x v="84"/>
    <s v="CONTRATO DE PRESTACION DE SERVICIOS DE APOYO A LA GESTION"/>
    <n v="65"/>
    <x v="4"/>
    <n v="1"/>
    <s v="OBJETO: El contrato que se pretende celebrar, tendrá por objeto ¿Prestación de servicios para Apoyar y dar soporte técnico al administrador y usuario final de la red de sistemas y tecnología e información de la Alcaldía Local¿."/>
    <s v="JOHN ALEJANDRO HERMOSO FORERO"/>
    <n v="80041124"/>
    <s v="INVERSIÓN"/>
    <s v="3-3-1-15-07-45-1329-00"/>
    <s v="366_x000a_485"/>
    <s v="441_x000a_626"/>
    <n v="13300000"/>
    <s v="NO"/>
    <n v="0"/>
    <s v="SI"/>
    <n v="1100000"/>
    <s v="4 MESES Y 13 DÍAS"/>
    <d v="2017-08-18T00:00:00"/>
    <d v="2018-01-10T00:00:00"/>
    <s v="NO APLICA"/>
    <s v="SI"/>
    <s v="11 DÍAS"/>
    <s v="MARIA CORNELIA NISPERUZA"/>
    <n v="11700000"/>
    <n v="0.8125"/>
    <n v="0.8125"/>
    <s v="EN EJECUCIÓN"/>
  </r>
  <r>
    <n v="2017"/>
    <x v="13"/>
    <s v="CONTRATO DE PRESTACION DE SERVICIOS DE APOYO A LA GESTION"/>
    <n v="66"/>
    <x v="4"/>
    <n v="1"/>
    <s v="El contrato que se pretende celebrar, tendrá por objeto ¿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
    <s v="JOHN JAIRO ARBELAEZ CASTAÑEDA"/>
    <n v="79415517"/>
    <s v="INVERSIÓN"/>
    <s v="3-3-1-15-07-45-1329-00"/>
    <n v="370"/>
    <n v="442"/>
    <n v="19040000"/>
    <s v="NO"/>
    <n v="0"/>
    <s v="NO"/>
    <n v="0"/>
    <s v="3 MESES Y 29 DÍAS"/>
    <d v="2017-09-01T00:00:00"/>
    <d v="2017-12-29T00:00:00"/>
    <m/>
    <s v="NO"/>
    <n v="0"/>
    <s v="MARIA CORNELIA NISPERUZA"/>
    <n v="16640000"/>
    <n v="0.87394957983193278"/>
    <n v="1"/>
    <s v="FINALIZADO"/>
  </r>
  <r>
    <n v="2017"/>
    <x v="13"/>
    <s v="FACTURAS"/>
    <n v="9"/>
    <x v="6"/>
    <s v="NO APLICA"/>
    <s v="V/R. DE LA ARL DE DINA ANGULO - CONDUCTOR ALCALDESA LOCAL DE TEUSAQUILLO."/>
    <s v="POSITIVA COMPAÑIA DE SEGUROS SA"/>
    <n v="860011153"/>
    <s v="INVERSIÓN"/>
    <s v="3-3-1-15-07-45-1329-00"/>
    <n v="375"/>
    <n v="445"/>
    <n v="58500"/>
    <s v="NO"/>
    <n v="0"/>
    <s v="NO"/>
    <n v="0"/>
    <s v="NO APLICA"/>
    <d v="2017-09-01T00:00:00"/>
    <s v="NO APLICA"/>
    <s v="NO APLICA"/>
    <s v="NO"/>
    <n v="0"/>
    <s v="NO APLICA"/>
    <n v="58500"/>
    <n v="1"/>
    <s v="NO APLICA"/>
    <s v="NO APLICA"/>
  </r>
  <r>
    <n v="2017"/>
    <x v="46"/>
    <s v="ACEPTACION DE OFERTA"/>
    <n v="84"/>
    <x v="1"/>
    <n v="2"/>
    <s v="OBJETO: El contrato que se pretende celebrar, tendrá por objeto ¿Realizar el avalúo técnico y valoración de los bienes muebles e inmuebles de Propiedad del Fondo de Desarrollo Local de Teusaquillo, de acuerdo a la normatividad vigente y al Nuevo Marco Normativo Contable cuya aplicación rige a partir del primero de enero del 2018¿."/>
    <s v="FILFER SOCIEDAD DE INVERSIONES S A S"/>
    <n v="900094086"/>
    <s v="INVERSIÓN"/>
    <s v="3-3-1-15-07-45-1329-00"/>
    <n v="384"/>
    <n v="504"/>
    <n v="9520000"/>
    <s v="NO"/>
    <n v="0"/>
    <s v="NO"/>
    <n v="0"/>
    <s v="1 MES"/>
    <d v="2017-10-18T00:00:00"/>
    <d v="2017-12-02T00:00:00"/>
    <m/>
    <s v="SI"/>
    <s v="15 DÍAS"/>
    <s v="MARIA CORNELIA NISPERUZA"/>
    <n v="9520000"/>
    <n v="1"/>
    <n v="1"/>
    <s v="FINALIZADO"/>
  </r>
  <r>
    <n v="2017"/>
    <x v="85"/>
    <s v="CONTRATO DE PRESTACION DE SERVICIOS DE APOYO A LA GESTION"/>
    <n v="70"/>
    <x v="4"/>
    <n v="1"/>
    <s v="OBJETO: El contrato que se pretende celebrar, tendrá por objeto ¿Apoyar la gestión documental de la Alcaldía Local para la implementación del Procedimiento De Gestión Documental en el desarrollo de actividades como la recepción, distribución, trámite, organización, consulta, conservación y disposición final de los documentos que producen todas las dependencias de la Administración Local¿."/>
    <s v="MARTHA JEANETH CASTRO MENDOZA"/>
    <n v="51749302"/>
    <s v="INVERSIÓN"/>
    <s v="3-3-1-15-07-45-1329-00"/>
    <n v="386"/>
    <n v="468"/>
    <n v="10230000"/>
    <s v="NO"/>
    <n v="0"/>
    <s v="NO"/>
    <n v="0"/>
    <s v="3 MESES Y 9 DÍAS"/>
    <d v="2017-09-22T00:00:00"/>
    <d v="2017-12-30T00:00:00"/>
    <m/>
    <s v="NO"/>
    <n v="0"/>
    <s v="MARIA CORNELIA NISPERUZA"/>
    <n v="8576667"/>
    <n v="0.83838387096774192"/>
    <n v="1"/>
    <s v="FINALIZADO"/>
  </r>
  <r>
    <n v="2017"/>
    <x v="67"/>
    <s v="CONTRATO DE PRESTACION DE SERVICIOS DE APOYO A LA GESTION"/>
    <n v="73"/>
    <x v="4"/>
    <n v="1"/>
    <s v="Prestación de servicios profesionales al Área de Gestión de Desarrollo Local de Teusaquillo, en la formulación, evaluación, y seguimiento del proyecto 1333 en sus componentes de recreación y deporte y acompañamiento en las instancias de participación relacionadas con deportes y juventud"/>
    <s v="JACOBO PARDEY ROZO"/>
    <n v="1144037315"/>
    <s v="INVERSIÓN"/>
    <s v="3-3-1-15-07-45-1329-00"/>
    <n v="395"/>
    <n v="471"/>
    <n v="14373333"/>
    <s v="NO"/>
    <n v="0"/>
    <s v="NO"/>
    <n v="0"/>
    <s v="3 MESES Y 8 DÍAS"/>
    <d v="2017-09-22T00:00:00"/>
    <d v="2017-12-29T00:00:00"/>
    <m/>
    <s v="NO"/>
    <n v="0"/>
    <s v="MARIA CORNELIA NISPERUZA"/>
    <n v="11733333"/>
    <n v="0.81632652635265601"/>
    <n v="1"/>
    <s v="FINALIZADO"/>
  </r>
  <r>
    <n v="2017"/>
    <x v="67"/>
    <s v="CONTRATO DE PRESTACION DE SERVICIOS DE APOYO A LA GESTION"/>
    <n v="71"/>
    <x v="4"/>
    <n v="1"/>
    <s v="El contrato que se pretende celebrar, tendrá por objeto:  &quot;Prestar servicios profesionales como apoyo a la gestión en el Área Gestión de Desarrollo Local de Teusaquillo realizando las actividades precontractuales, de ejecución, seguimiento y liquidación necesarias que conlleven a dar cumplimiento al plan anual de adquisiciones 2017 en lo referente a los rubros de funcionamiento y componentes asignados del Proyecto 1329, plan de gestión, de acuerdo a los presentes estudios previos"/>
    <s v="DAIRO JEZZID LEON ROMERO"/>
    <n v="79765033"/>
    <s v="INVERSIÓN"/>
    <s v="3-3-1-15-07-45-1329-00"/>
    <s v="396_x000a_492"/>
    <s v="469_x000a_630"/>
    <n v="14700000"/>
    <s v="NO"/>
    <n v="0"/>
    <s v="SI"/>
    <n v="1800000"/>
    <s v="3 MESES Y 8 DÍAS"/>
    <d v="2017-09-22T00:00:00"/>
    <d v="2018-01-10T00:00:00"/>
    <s v="NO APLICA"/>
    <s v="SI"/>
    <s v="12 DÍAS"/>
    <s v="MARIA CORNELIA NISPERUZA"/>
    <n v="12450000"/>
    <n v="0.75454545454545452"/>
    <n v="0.75454545454545452"/>
    <s v="EN EJECUCIÓN"/>
  </r>
  <r>
    <n v="2017"/>
    <x v="23"/>
    <s v="CONTRATO DE PRESTACION DE SERVICIOS DE APOYO A LA GESTION"/>
    <n v="78"/>
    <x v="4"/>
    <n v="1"/>
    <s v="OBJETO: El contrato que se pretende celebrar, tendrá por objeto ¿Apoyar las labores de entrega y recibo de las comunicaciones emitidas o recibidas por la Alcaldía Local de Teusaquillo¿."/>
    <s v="MARTHA ISABEL BLANCO JURADO"/>
    <n v="51985575"/>
    <s v="INVERSIÓN"/>
    <s v="3-3-1-15-07-45-1329-00"/>
    <s v="402_x000a_493"/>
    <s v="481_x000a_638"/>
    <n v="6266667"/>
    <s v="NO"/>
    <n v="0"/>
    <s v="SI"/>
    <n v="733333"/>
    <s v="3 MESES Y 4 DÍAS"/>
    <d v="2017-09-27T00:00:00"/>
    <d v="2018-01-10T00:00:00"/>
    <s v="NO APLICA"/>
    <s v="SI"/>
    <s v="11 DÍAS"/>
    <s v="MARIA CORNELIA NISPERUZA"/>
    <n v="5200000"/>
    <n v="0.74285714285714288"/>
    <n v="0.74285714285714288"/>
    <s v="EN EJECUCIÓN"/>
  </r>
  <r>
    <n v="2017"/>
    <x v="86"/>
    <s v="CONTRATO DE PRESTACION DE SERVICIOS DE APOYO A LA GESTION"/>
    <n v="82"/>
    <x v="4"/>
    <n v="1"/>
    <s v="OBJETO: El contrato que se pretende celebrar, tendrá por objeto: ¿Apoyar administrativa y asistencialmente a la coordinación del Área Gestión de Desarrollo Local ¿."/>
    <s v="JOHANA  RORIGUEZ ALFONZO"/>
    <n v="1022957446"/>
    <s v="INVERSIÓN"/>
    <s v="3-3-1-15-07-45-1329-00"/>
    <s v="409_x000a_494"/>
    <s v="484_x000a_633"/>
    <n v="8100000"/>
    <s v="NO"/>
    <n v="0"/>
    <s v="SI"/>
    <n v="953333"/>
    <s v="3 MESES"/>
    <d v="2017-09-29T00:00:00"/>
    <d v="2018-01-10T00:00:00"/>
    <s v="NO APLICA"/>
    <s v="SI"/>
    <s v="13 DÍAS"/>
    <s v="MARIA CORNELIA NISPERUZA"/>
    <n v="5573333"/>
    <n v="0.61561117877802574"/>
    <n v="0.61561117877802574"/>
    <s v="EN EJECUCIÓN"/>
  </r>
  <r>
    <n v="2017"/>
    <x v="14"/>
    <s v="ACTAS"/>
    <n v="10"/>
    <x v="6"/>
    <s v="NO APLICA"/>
    <s v="VALOR DE LA ARL DE DIANA ANGULO - CONDUCTORA DE LA ALCALDIA."/>
    <s v="POSITIVA COMPAÑIA DE SEGUROS SA"/>
    <n v="860011153"/>
    <s v="INVERSIÓN"/>
    <s v="3-3-1-15-07-45-1329-00"/>
    <n v="413"/>
    <n v="486"/>
    <n v="58500"/>
    <s v="NO"/>
    <n v="0"/>
    <s v="NO"/>
    <n v="0"/>
    <s v="NO APLICA"/>
    <d v="2017-10-01T00:00:00"/>
    <s v="NO APLICA"/>
    <s v="NO APLICA"/>
    <s v="NO"/>
    <n v="0"/>
    <s v="NO APLICA"/>
    <n v="58500"/>
    <n v="1"/>
    <s v="NO APLICA"/>
    <s v="NO APLICA"/>
  </r>
  <r>
    <n v="2017"/>
    <x v="87"/>
    <s v="CONTRATO DE PRESTACION DE SERVICIOS DE APOYO A LA GESTION"/>
    <n v="91"/>
    <x v="4"/>
    <n v="1"/>
    <s v="El contrato que se pretende celebrar, tendrá por objeto ¿Prestación de servicios profesionales como apoyo al Área de Gestión de Desarrollo Local de Teusaquillo ¿ planeación, realizando las actividades concernientes al desarrollo de los proyectos de inversión de la Alcaldía Local de Teusaquillo, en cumplimiento al Plan de Desarrollo Local 2017-2020¿."/>
    <s v="JHOAN MAURICIO BUSTOS ROMERO"/>
    <n v="80090976"/>
    <s v="INVERSIÓN"/>
    <s v="3-3-1-15-07-45-1329-00"/>
    <n v="445"/>
    <n v="529"/>
    <n v="8610000"/>
    <s v="NO"/>
    <n v="0"/>
    <s v="NO"/>
    <n v="0"/>
    <m/>
    <d v="2017-10-31T00:00:00"/>
    <d v="2018-01-11T00:00:00"/>
    <s v="NO APLICA"/>
    <s v="NO"/>
    <n v="0"/>
    <s v="MARIA CORNELIA NISPERUZA"/>
    <n v="0"/>
    <n v="0"/>
    <n v="0.75"/>
    <s v="EN EJECUCIÓN"/>
  </r>
  <r>
    <n v="2017"/>
    <x v="88"/>
    <s v="CONTRATO DE PRESTACION DE SERVICIOS DE APOYO A LA GESTION"/>
    <n v="94"/>
    <x v="4"/>
    <n v="1"/>
    <s v="OBJETO: El contrato que se pretende celebrar, tendrá por objeto: ¿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 ¿"/>
    <s v="ALEXANDRA  MOJICA MOJICA"/>
    <n v="23781808"/>
    <s v="INVERSIÓN"/>
    <s v="3-3-1-15-07-45-1329-00"/>
    <n v="455"/>
    <n v="555"/>
    <n v="10600000"/>
    <s v="NO"/>
    <n v="0"/>
    <s v="NO"/>
    <n v="0"/>
    <s v="1 MES Y 23 DÍAS"/>
    <d v="2017-11-08T00:00:00"/>
    <d v="2017-12-30T00:00:00"/>
    <m/>
    <s v="NO"/>
    <n v="0"/>
    <s v="MARIA CORNELIA NISPERUZA"/>
    <n v="7400000"/>
    <n v="0.69811320754716977"/>
    <n v="1"/>
    <s v="FINALIZADO"/>
  </r>
  <r>
    <n v="2017"/>
    <x v="89"/>
    <s v="FACTURAS"/>
    <n v="12"/>
    <x v="6"/>
    <s v="NO APLICA"/>
    <s v="V/R. ARL DE DIANA ANGULO - CONDUCTOR ALCALDESA LOCAL DE TEUSAQUILLO. Y CONDUCTOR DEL CAMION DE PROPIEDAD DE LA ALCALDIA LOCAL DE TEUSAQUILLO"/>
    <s v="POSITIVA COMPAÑIA DE SEGUROS SA"/>
    <n v="860011153"/>
    <s v="INVERSIÓN"/>
    <s v="3-3-1-15-07-45-1329-00"/>
    <n v="456"/>
    <n v="557"/>
    <n v="114200"/>
    <s v="NO"/>
    <n v="0"/>
    <s v="NO"/>
    <n v="0"/>
    <s v="NO APLICA"/>
    <d v="2017-11-09T00:00:00"/>
    <s v="NO APLICA"/>
    <s v="NO APLICA"/>
    <s v="NO"/>
    <n v="0"/>
    <s v="NO APLICA"/>
    <n v="114200"/>
    <n v="1"/>
    <s v="NO APLICA"/>
    <s v="NO APLICA"/>
  </r>
  <r>
    <n v="2017"/>
    <x v="25"/>
    <s v="ACTAS"/>
    <n v="12"/>
    <x v="6"/>
    <s v="NO APLICA"/>
    <s v="V/R. DE LA ARL DE LOS TRABAJADORES DE RESPONSABILIDAD DEL FDLT POR EL TIPO DE RIESGO EN CADA CONTRATO."/>
    <s v="POSITIVA COMPAÑIA DE SEGUROS SA"/>
    <n v="860011153"/>
    <s v="INVERSIÓN"/>
    <s v="3-3-1-15-07-45-1329-00"/>
    <n v="470"/>
    <n v="574"/>
    <n v="384700"/>
    <s v="NO"/>
    <n v="0"/>
    <s v="NO"/>
    <n v="0"/>
    <s v="NO APLICA"/>
    <d v="2017-12-01T00:00:00"/>
    <s v="NO APLICA"/>
    <s v="NO APLICA"/>
    <s v="NO"/>
    <n v="0"/>
    <s v="NO APLICA"/>
    <n v="384700"/>
    <n v="1"/>
    <s v="NO APLICA"/>
    <s v="NO APLICA"/>
  </r>
  <r>
    <n v="2017"/>
    <x v="65"/>
    <s v="CONTRATO DE PRESTACION DE SERVICIOS DE APOYO A LA GESTION"/>
    <n v="104"/>
    <x v="4"/>
    <n v="1"/>
    <s v="OBJETO: El contrato que se pretende celebrar, tendrá por objeto ¿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
    <s v="YINETH PAOLA GOMEZ SANTACOLOMA"/>
    <n v="40326729"/>
    <s v="INVERSIÓN"/>
    <s v="3-3-1-15-07-45-1329-00"/>
    <n v="479"/>
    <n v="596"/>
    <n v="3143333"/>
    <s v="NO"/>
    <n v="0"/>
    <s v="NO"/>
    <n v="0"/>
    <s v="23 DÍAS"/>
    <d v="2017-12-11T00:00:00"/>
    <d v="2018-01-02T00:00:00"/>
    <s v="NO APLICA"/>
    <s v="NO"/>
    <n v="0"/>
    <s v="MARIA CORNELIA NISPERUZA"/>
    <n v="0"/>
    <n v="0"/>
    <n v="0.91304347826086951"/>
    <s v="EN EJECUCIÓN"/>
  </r>
  <r>
    <n v="2017"/>
    <x v="90"/>
    <s v="CONTRATO DE PRESTACION DE SERVICIOS DE APOYO A LA GESTION"/>
    <n v="109"/>
    <x v="4"/>
    <n v="1"/>
    <s v="EL CONTRATO QUE SE PRETENDE CELEBRAR, TENDRÁ POR OBJETO ¿APOYAR LA FORMULACIÓN, EJECUCIÓN, SEGUIMIENTO Y MEJORA CONTINUA DE LAS HERRAMIENTAS QUE CONFORMAN LA GESTIÓN AMBIENTAL INSTITUCIONAL DE LA ALCALDÍA LOCAL.¿"/>
    <s v="CAMILO ANDRES ACUÑA CARO"/>
    <n v="80772758"/>
    <s v="INVERSIÓN"/>
    <s v="3-3-1-15-07-45-1329-00"/>
    <n v="503"/>
    <n v="604"/>
    <n v="1820000"/>
    <s v="NO"/>
    <n v="0"/>
    <s v="NO"/>
    <n v="0"/>
    <s v="13 DÍAS"/>
    <d v="2017-12-20T00:00:00"/>
    <d v="2018-01-01T00:00:00"/>
    <s v="NO APLICA"/>
    <s v="NO"/>
    <n v="0"/>
    <s v="MARIA CORNELIA NISPERUZA"/>
    <n v="0"/>
    <n v="0"/>
    <n v="0.92307692307692313"/>
    <s v="EN EJECUCIÓN"/>
  </r>
  <r>
    <n v="2017"/>
    <x v="3"/>
    <s v="ACTAS"/>
    <n v="12"/>
    <x v="6"/>
    <s v="NO APLICA"/>
    <s v="V/R DE LOS INTERESES DE MORA EN LA PLANILLA DE SEGURIDAD SOCIAL"/>
    <s v="DORIS CAMILA MANZANAREZ MENDEZ"/>
    <n v="1026250511"/>
    <s v="INVERSIÓN"/>
    <s v="3-3-1-15-07-45-1329-00"/>
    <n v="201"/>
    <n v="195"/>
    <n v="2300"/>
    <s v="NO"/>
    <n v="0"/>
    <s v="NO"/>
    <n v="0"/>
    <s v="NO APLICA"/>
    <d v="2017-01-01T00:00:00"/>
    <s v="NO APLICA"/>
    <s v="NO APLICA"/>
    <s v="NO"/>
    <n v="0"/>
    <s v="NO APLICA"/>
    <n v="2300"/>
    <n v="1"/>
    <s v="NO APLICA"/>
    <s v="NO APLICA"/>
  </r>
  <r>
    <n v="2017"/>
    <x v="3"/>
    <s v="ACTAS"/>
    <n v="12"/>
    <x v="6"/>
    <s v="NO APLICA"/>
    <s v="V/R DE LOS INTERESES DE MORA EN LA PLANILLA DE SEGURIDAD SOCIAL"/>
    <s v="LUIS CARLOS VARGAS GUTIERREZ"/>
    <n v="1032432645"/>
    <s v="INVERSIÓN"/>
    <s v="3-3-1-15-07-45-1329-00"/>
    <n v="201"/>
    <n v="196"/>
    <n v="900"/>
    <s v="NO"/>
    <n v="0"/>
    <s v="NO"/>
    <n v="0"/>
    <s v="NO APLICA"/>
    <d v="2017-01-01T00:00:00"/>
    <s v="NO APLICA"/>
    <s v="NO APLICA"/>
    <s v="NO"/>
    <n v="0"/>
    <s v="NO APLICA"/>
    <n v="900"/>
    <n v="1"/>
    <s v="NO APLICA"/>
    <s v="NO APLICA"/>
  </r>
  <r>
    <n v="2017"/>
    <x v="3"/>
    <s v="ACTAS"/>
    <n v="12"/>
    <x v="6"/>
    <s v="NO APLICA"/>
    <s v="V/R DE LOS INTERESES DE MORA EN LA PLANILLA DE SEGURIDAD SOCIAL"/>
    <s v="JORGE ALEJANDRO RUBIO LUGO"/>
    <n v="19222399"/>
    <s v="INVERSIÓN"/>
    <s v="3-3-1-15-07-45-1329-00"/>
    <n v="201"/>
    <n v="197"/>
    <n v="900"/>
    <s v="NO"/>
    <n v="0"/>
    <s v="NO"/>
    <n v="0"/>
    <s v="NO APLICA"/>
    <d v="2017-01-01T00:00:00"/>
    <s v="NO APLICA"/>
    <s v="NO APLICA"/>
    <s v="NO"/>
    <n v="0"/>
    <s v="NO APLICA"/>
    <n v="900"/>
    <n v="1"/>
    <s v="NO APLICA"/>
    <s v="NO APLICA"/>
  </r>
  <r>
    <n v="2017"/>
    <x v="3"/>
    <s v="ACTAS"/>
    <n v="12"/>
    <x v="6"/>
    <s v="NO APLICA"/>
    <s v="V/R DE LOS INTERESES DE MORA EN LA PLANILLA DE SEGURIDAD SOCIAL"/>
    <s v="LUIS CARLOS VARGAS GUTIERREZ"/>
    <n v="1032432645"/>
    <s v="INVERSIÓN"/>
    <s v="3-3-1-15-07-45-1329-00"/>
    <n v="201"/>
    <n v="198"/>
    <n v="2000"/>
    <s v="NO"/>
    <n v="0"/>
    <s v="NO"/>
    <n v="0"/>
    <s v="NO APLICA"/>
    <d v="2017-01-01T00:00:00"/>
    <s v="NO APLICA"/>
    <s v="NO APLICA"/>
    <s v="NO"/>
    <n v="0"/>
    <s v="NO APLICA"/>
    <n v="2000"/>
    <n v="1"/>
    <s v="NO APLICA"/>
    <s v="NO APLICA"/>
  </r>
  <r>
    <n v="2017"/>
    <x v="3"/>
    <s v="ACTAS"/>
    <n v="12"/>
    <x v="6"/>
    <s v="NO APLICA"/>
    <s v="V/R DE LOS INTERESES DE MORA EN LA PLANILLA DE SEGURIDAD SOCIAL"/>
    <s v="QUENA MARIA RIBADENEIRA MIÑO"/>
    <n v="27252146"/>
    <s v="INVERSIÓN"/>
    <s v="3-3-1-15-07-45-1329-00"/>
    <n v="201"/>
    <n v="199"/>
    <n v="1900"/>
    <s v="NO"/>
    <n v="0"/>
    <s v="NO"/>
    <n v="0"/>
    <s v="NO APLICA"/>
    <d v="2017-01-01T00:00:00"/>
    <s v="NO APLICA"/>
    <s v="NO APLICA"/>
    <s v="NO"/>
    <n v="0"/>
    <s v="NO APLICA"/>
    <n v="1900"/>
    <n v="1"/>
    <s v="NO APLICA"/>
    <s v="NO APLICA"/>
  </r>
  <r>
    <n v="2017"/>
    <x v="3"/>
    <s v="ACTAS"/>
    <n v="1"/>
    <x v="6"/>
    <s v="NO APLICA"/>
    <s v="V/R. DE LOS HONORARIOS DE LOS EDILES DE LA LOCALIDAD DE TEUSAQUILLO, POR LA ASISTENCIA A LAS SESIONES REALIZADAS DURANTE EL MES DE ENERO DE 2017."/>
    <s v="DORIS CAMILA MANZANAREZ MENDEZ"/>
    <n v="1026250511"/>
    <s v="INVERSIÓN"/>
    <s v="3-3-1-15-07-45-1329-00"/>
    <n v="209"/>
    <n v="216"/>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LUIS CARLOS VARGAS GUTIERREZ"/>
    <n v="1032432645"/>
    <s v="INVERSIÓN"/>
    <s v="3-3-1-15-07-45-1329-00"/>
    <n v="209"/>
    <n v="217"/>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CARLOS JOSE PELAEZ NADER"/>
    <n v="15049784"/>
    <s v="INVERSIÓN"/>
    <s v="3-3-1-15-07-45-1329-00"/>
    <n v="209"/>
    <n v="218"/>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JORGE ALEJANDRO RUBIO LUGO"/>
    <n v="19222399"/>
    <s v="INVERSIÓN"/>
    <s v="3-3-1-15-07-45-1329-00"/>
    <n v="209"/>
    <n v="219"/>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OSCAR ANTONIO CARO SUAREZ"/>
    <n v="19372340"/>
    <s v="INVERSIÓN"/>
    <s v="3-3-1-15-07-45-1329-00"/>
    <n v="209"/>
    <n v="220"/>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QUENA MARIA RIBADENEIRA MIÑO"/>
    <n v="27252146"/>
    <s v="INVERSIÓN"/>
    <s v="3-3-1-15-07-45-1329-00"/>
    <n v="209"/>
    <n v="221"/>
    <n v="4853600"/>
    <s v="NO"/>
    <n v="0"/>
    <s v="NO"/>
    <n v="0"/>
    <s v="NO APLICA"/>
    <d v="2017-01-01T00:00:00"/>
    <s v="NO APLICA"/>
    <s v="NO APLICA"/>
    <s v="NO"/>
    <n v="0"/>
    <s v="NO APLICA"/>
    <n v="4853600"/>
    <n v="1"/>
    <s v="NO APLICA"/>
    <s v="NO APLICA"/>
  </r>
  <r>
    <n v="2017"/>
    <x v="3"/>
    <s v="ACTAS"/>
    <n v="1"/>
    <x v="6"/>
    <s v="NO APLICA"/>
    <s v="V/R. DE LOS HONORARIOS DE LOS EDILES DE LA LOCALIDAD DE TEUSAQUILLO, POR LA ASISTENCIA A LAS SESIONES REALIZADAS DURANTE EL MES DE ENERO DE 2017."/>
    <s v="MARTHA ELIZABETH TRIANA LAVERDE"/>
    <n v="41636317"/>
    <s v="INVERSIÓN"/>
    <s v="3-3-1-15-07-45-1329-00"/>
    <n v="209"/>
    <n v="222"/>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LAURA MARCELA BONILLA PENAGOS"/>
    <n v="52395807"/>
    <s v="INVERSIÓN"/>
    <s v="3-3-1-15-07-45-1329-00"/>
    <n v="209"/>
    <n v="223"/>
    <n v="6471400"/>
    <s v="NO"/>
    <n v="0"/>
    <s v="NO"/>
    <n v="0"/>
    <s v="NO APLICA"/>
    <d v="2017-01-01T00:00:00"/>
    <s v="NO APLICA"/>
    <s v="NO APLICA"/>
    <s v="NO"/>
    <n v="0"/>
    <s v="NO APLICA"/>
    <n v="6471400"/>
    <n v="1"/>
    <s v="NO APLICA"/>
    <s v="NO APLICA"/>
  </r>
  <r>
    <n v="2017"/>
    <x v="3"/>
    <s v="ACTAS"/>
    <n v="1"/>
    <x v="6"/>
    <s v="NO APLICA"/>
    <s v="V/R. DE LOS HONORARIOS DE LOS EDILES DE LA LOCALIDAD DE TEUSAQUILLO, POR LA ASISTENCIA A LAS SESIONES REALIZADAS DURANTE EL MES DE ENERO DE 2017."/>
    <s v="JAIRO RAFAEL LOPEZ MACEA"/>
    <n v="79959809"/>
    <s v="INVERSIÓN"/>
    <s v="3-3-1-15-07-45-1329-00"/>
    <n v="209"/>
    <n v="224"/>
    <n v="6471400"/>
    <s v="NO"/>
    <n v="0"/>
    <s v="NO"/>
    <n v="0"/>
    <s v="NO APLICA"/>
    <d v="2017-01-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DORIS CAMILA MANZANAREZ MENDEZ"/>
    <n v="1026250511"/>
    <s v="INVERSIÓN"/>
    <s v="3-3-1-15-07-45-1329-00"/>
    <n v="274"/>
    <n v="286"/>
    <n v="5500700"/>
    <s v="NO"/>
    <n v="0"/>
    <s v="NO"/>
    <n v="0"/>
    <s v="NO APLICA"/>
    <d v="2017-02-01T00:00:00"/>
    <s v="NO APLICA"/>
    <s v="NO APLICA"/>
    <s v="NO"/>
    <n v="0"/>
    <s v="NO APLICA"/>
    <n v="5500700"/>
    <n v="1"/>
    <s v="NO APLICA"/>
    <s v="NO APLICA"/>
  </r>
  <r>
    <n v="2017"/>
    <x v="32"/>
    <s v="ACTAS"/>
    <n v="2"/>
    <x v="6"/>
    <s v="NO APLICA"/>
    <s v="V/R. DE LOS HONORARIOS DE LOS EDILES DE LA LOCALIDAD DE TEUSAQUILLO, POR LA ASISTENCIA A LAS SESIONES REALIZADAS DURANTE EL MES DE FEBRERO DE 2017."/>
    <s v="LUIS CARLOS VARGAS GUTIERREZ"/>
    <n v="1032432645"/>
    <s v="INVERSIÓN"/>
    <s v="3-3-1-15-07-45-1329-00"/>
    <n v="274"/>
    <n v="287"/>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CARLOS JOSE PELAEZ NADER"/>
    <n v="15049784"/>
    <s v="INVERSIÓN"/>
    <s v="3-3-1-15-07-45-1329-00"/>
    <n v="274"/>
    <n v="288"/>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JORGE ALEJANDRO RUBIO LUGO"/>
    <n v="19222399"/>
    <s v="INVERSIÓN"/>
    <s v="3-3-1-15-07-45-1329-00"/>
    <n v="274"/>
    <n v="289"/>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OSCAR ANTONIO CARO SUAREZ"/>
    <n v="19372340"/>
    <s v="INVERSIÓN"/>
    <s v="3-3-1-15-07-45-1329-00"/>
    <n v="274"/>
    <n v="290"/>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QUENA MARIA RIBADENEIRA MIÑO"/>
    <n v="27252146"/>
    <s v="INVERSIÓN"/>
    <s v="3-3-1-15-07-45-1329-00"/>
    <n v="274"/>
    <n v="291"/>
    <n v="5824300"/>
    <s v="NO"/>
    <n v="0"/>
    <s v="NO"/>
    <n v="0"/>
    <s v="NO APLICA"/>
    <d v="2017-02-01T00:00:00"/>
    <s v="NO APLICA"/>
    <s v="NO APLICA"/>
    <s v="NO"/>
    <n v="0"/>
    <s v="NO APLICA"/>
    <n v="5824300"/>
    <n v="1"/>
    <s v="NO APLICA"/>
    <s v="NO APLICA"/>
  </r>
  <r>
    <n v="2017"/>
    <x v="32"/>
    <s v="ACTAS"/>
    <n v="2"/>
    <x v="6"/>
    <s v="NO APLICA"/>
    <s v="V/R. DE LOS HONORARIOS DE LOS EDILES DE LA LOCALIDAD DE TEUSAQUILLO, POR LA ASISTENCIA A LAS SESIONES REALIZADAS DURANTE EL MES DE FEBRERO DE 2017."/>
    <s v="MARTHA ELIZABETH TRIANA LAVERDE"/>
    <n v="41636317"/>
    <s v="INVERSIÓN"/>
    <s v="3-3-1-15-07-45-1329-00"/>
    <n v="274"/>
    <n v="292"/>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LAURA MARCELA BONILLA PENAGOS"/>
    <n v="52395807"/>
    <s v="INVERSIÓN"/>
    <s v="3-3-1-15-07-45-1329-00"/>
    <n v="274"/>
    <n v="293"/>
    <n v="6471400"/>
    <s v="NO"/>
    <n v="0"/>
    <s v="NO"/>
    <n v="0"/>
    <s v="NO APLICA"/>
    <d v="2017-02-01T00:00:00"/>
    <s v="NO APLICA"/>
    <s v="NO APLICA"/>
    <s v="NO"/>
    <n v="0"/>
    <s v="NO APLICA"/>
    <n v="6471400"/>
    <n v="1"/>
    <s v="NO APLICA"/>
    <s v="NO APLICA"/>
  </r>
  <r>
    <n v="2017"/>
    <x v="32"/>
    <s v="ACTAS"/>
    <n v="2"/>
    <x v="6"/>
    <s v="NO APLICA"/>
    <s v="V/R. DE LOS HONORARIOS DE LOS EDILES DE LA LOCALIDAD DE TEUSAQUILLO, POR LA ASISTENCIA A LAS SESIONES REALIZADAS DURANTE EL MES DE FEBRERO DE 2017."/>
    <s v="JAIRO RAFAEL LOPEZ MACEA"/>
    <n v="79959809"/>
    <s v="INVERSIÓN"/>
    <s v="3-3-1-15-07-45-1329-00"/>
    <n v="274"/>
    <n v="294"/>
    <n v="6471400"/>
    <s v="NO"/>
    <n v="0"/>
    <s v="NO"/>
    <n v="0"/>
    <s v="NO APLICA"/>
    <d v="2017-02-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DORIS CAMILA MANZANAREZ MENDEZ"/>
    <n v="1026250511"/>
    <s v="INVERSIÓN"/>
    <s v="3-3-1-15-07-45-1329-00"/>
    <n v="291"/>
    <n v="307"/>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LUIS CARLOS VARGAS GUTIERREZ"/>
    <n v="1032432645"/>
    <s v="INVERSIÓN"/>
    <s v="3-3-1-15-07-45-1329-00"/>
    <n v="291"/>
    <n v="308"/>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CARLOS JOSE PELAEZ NADER"/>
    <n v="15049784"/>
    <s v="INVERSIÓN"/>
    <s v="3-3-1-15-07-45-1329-00"/>
    <n v="291"/>
    <n v="309"/>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JORGE ALEJANDRO RUBIO LUGO"/>
    <n v="19222399"/>
    <s v="INVERSIÓN"/>
    <s v="3-3-1-15-07-45-1329-00"/>
    <n v="291"/>
    <n v="310"/>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OSCAR ANTONIO CARO SUAREZ"/>
    <n v="19372340"/>
    <s v="INVERSIÓN"/>
    <s v="3-3-1-15-07-45-1329-00"/>
    <n v="291"/>
    <n v="311"/>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QUENA MARIA RIBADENEIRA MIÑO"/>
    <n v="27252146"/>
    <s v="INVERSIÓN"/>
    <s v="3-3-1-15-07-45-1329-00"/>
    <n v="291"/>
    <n v="312"/>
    <n v="5824300"/>
    <s v="NO"/>
    <n v="0"/>
    <s v="NO"/>
    <n v="0"/>
    <s v="NO APLICA"/>
    <d v="2017-03-01T00:00:00"/>
    <s v="NO APLICA"/>
    <s v="NO APLICA"/>
    <s v="NO"/>
    <n v="0"/>
    <s v="NO APLICA"/>
    <n v="5824300"/>
    <n v="1"/>
    <s v="NO APLICA"/>
    <s v="NO APLICA"/>
  </r>
  <r>
    <n v="2017"/>
    <x v="26"/>
    <s v="ACTAS"/>
    <n v="3"/>
    <x v="6"/>
    <s v="NO APLICA"/>
    <s v="V/R. DE LOS HONORARIOS DE LOS EDILES DE LA LOCALIDAD DE TEUSAQUILLO POR LA ASSITENCIA A LAS SESIONES RALIZADAS DURANTE EL MES DE MARZO, SEGUN SOPORTES ANEXOS Y CODIFICACION CONTABLE."/>
    <s v="MARTHA ELIZABETH TRIANA LAVERDE"/>
    <n v="41636317"/>
    <s v="INVERSIÓN"/>
    <s v="3-3-1-15-07-45-1329-00"/>
    <n v="291"/>
    <n v="313"/>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LAURA MARCELA BONILLA PENAGOS"/>
    <n v="52395807"/>
    <s v="INVERSIÓN"/>
    <s v="3-3-1-15-07-45-1329-00"/>
    <n v="291"/>
    <n v="314"/>
    <n v="6471400"/>
    <s v="NO"/>
    <n v="0"/>
    <s v="NO"/>
    <n v="0"/>
    <s v="NO APLICA"/>
    <d v="2017-03-01T00:00:00"/>
    <s v="NO APLICA"/>
    <s v="NO APLICA"/>
    <s v="NO"/>
    <n v="0"/>
    <s v="NO APLICA"/>
    <n v="6471400"/>
    <n v="1"/>
    <s v="NO APLICA"/>
    <s v="NO APLICA"/>
  </r>
  <r>
    <n v="2017"/>
    <x v="26"/>
    <s v="ACTAS"/>
    <n v="3"/>
    <x v="6"/>
    <s v="NO APLICA"/>
    <s v="V/R. DE LOS HONORARIOS DE LOS EDILES DE LA LOCALIDAD DE TEUSAQUILLO POR LA ASSITENCIA A LAS SESIONES RALIZADAS DURANTE EL MES DE MARZO, SEGUN SOPORTES ANEXOS Y CODIFICACION CONTABLE."/>
    <s v="JAIRO RAFAEL LOPEZ MACEA"/>
    <n v="79959809"/>
    <s v="INVERSIÓN"/>
    <s v="3-3-1-15-07-45-1329-00"/>
    <n v="291"/>
    <n v="315"/>
    <n v="6471400"/>
    <s v="NO"/>
    <n v="0"/>
    <s v="NO"/>
    <n v="0"/>
    <s v="NO APLICA"/>
    <d v="2017-03-01T00:00:00"/>
    <s v="NO APLICA"/>
    <s v="NO APLICA"/>
    <s v="NO"/>
    <n v="0"/>
    <s v="NO APLICA"/>
    <n v="6471400"/>
    <n v="1"/>
    <s v="NO APLICA"/>
    <s v="NO APLICA"/>
  </r>
  <r>
    <n v="2017"/>
    <x v="27"/>
    <s v="ACTAS"/>
    <n v="4"/>
    <x v="6"/>
    <s v="NO APLICA"/>
    <s v="V/R. DE LOS HONORARIOS DE LOS EDILES DE LA LOCALIDAD DE TEUSAQUILLO POR LA ASSITENCIA A LAS SESIONES RALIZADAS DURANTE EL MES DE ABRIL, SEGUN SOPORTES ANEXOS Y CODIFICACION CONTABLE."/>
    <s v="DORIS CAMILA MANZANAREZ MENDEZ"/>
    <n v="1026250511"/>
    <s v="INVERSIÓN"/>
    <s v="3-3-1-15-07-45-1329-00"/>
    <n v="299"/>
    <n v="330"/>
    <n v="4853600"/>
    <s v="NO"/>
    <n v="0"/>
    <s v="NO"/>
    <n v="0"/>
    <s v="NO APLICA"/>
    <d v="2017-04-01T00:00:00"/>
    <s v="NO APLICA"/>
    <s v="NO APLICA"/>
    <s v="NO"/>
    <n v="0"/>
    <s v="NO APLICA"/>
    <n v="4853600"/>
    <n v="1"/>
    <s v="NO APLICA"/>
    <s v="NO APLICA"/>
  </r>
  <r>
    <n v="2017"/>
    <x v="27"/>
    <s v="ACTAS"/>
    <n v="4"/>
    <x v="6"/>
    <s v="NO APLICA"/>
    <s v="V/R. DE LOS HONORARIOS DE LOS EDILES DE LA LOCALIDAD DE TEUSAQUILLO POR LA ASSITENCIA A LAS SESIONES RALIZADAS DURANTE EL MES DE ABRIL, SEGUN SOPORTES ANEXOS Y CODIFICACION CONTABLE."/>
    <s v="LUIS CARLOS VARGAS GUTIERREZ"/>
    <n v="1032432645"/>
    <s v="INVERSIÓN"/>
    <s v="3-3-1-15-07-45-1329-00"/>
    <n v="299"/>
    <n v="332"/>
    <n v="6147900"/>
    <s v="NO"/>
    <n v="0"/>
    <s v="NO"/>
    <n v="0"/>
    <s v="NO APLICA"/>
    <d v="2017-04-01T00:00:00"/>
    <s v="NO APLICA"/>
    <s v="NO APLICA"/>
    <s v="NO"/>
    <n v="0"/>
    <s v="NO APLICA"/>
    <n v="6147900"/>
    <n v="1"/>
    <s v="NO APLICA"/>
    <s v="NO APLICA"/>
  </r>
  <r>
    <n v="2017"/>
    <x v="27"/>
    <s v="ACTAS"/>
    <n v="4"/>
    <x v="6"/>
    <s v="NO APLICA"/>
    <s v="V/R. DE LOS HONORARIOS DE LOS EDILES DE LA LOCALIDAD DE TEUSAQUILLO POR LA ASSITENCIA A LAS SESIONES RALIZADAS DURANTE EL MES DE ABRIL, SEGUN SOPORTES ANEXOS Y CODIFICACION CONTABLE."/>
    <s v="CARLOS JOSE PELAEZ NADER"/>
    <n v="15049784"/>
    <s v="INVERSIÓN"/>
    <s v="3-3-1-15-07-45-1329-00"/>
    <n v="299"/>
    <n v="333"/>
    <n v="6471400"/>
    <s v="NO"/>
    <n v="0"/>
    <s v="NO"/>
    <n v="0"/>
    <s v="NO APLICA"/>
    <d v="2017-04-01T00:00:00"/>
    <s v="NO APLICA"/>
    <s v="NO APLICA"/>
    <s v="NO"/>
    <n v="0"/>
    <s v="NO APLICA"/>
    <n v="6471400"/>
    <n v="1"/>
    <s v="NO APLICA"/>
    <s v="NO APLICA"/>
  </r>
  <r>
    <n v="2017"/>
    <x v="27"/>
    <s v="ACTAS"/>
    <n v="4"/>
    <x v="6"/>
    <s v="NO APLICA"/>
    <s v="V/R. DE LOS HONORARIOS DE LOS EDILES DE LA LOCALIDAD DE TEUSAQUILLO POR LA ASSITENCIA A LAS SESIONES RALIZADAS DURANTE EL MES DE ABRIL, SEGUN SOPORTES ANEXOS Y CODIFICACION CONTABLE."/>
    <s v="JORGE ALEJANDRO RUBIO LUGO"/>
    <n v="19222399"/>
    <s v="INVERSIÓN"/>
    <s v="3-3-1-15-07-45-1329-00"/>
    <n v="299"/>
    <n v="334"/>
    <n v="6471400"/>
    <s v="NO"/>
    <n v="0"/>
    <s v="NO"/>
    <n v="0"/>
    <s v="NO APLICA"/>
    <d v="2017-04-01T00:00:00"/>
    <s v="NO APLICA"/>
    <s v="NO APLICA"/>
    <s v="NO"/>
    <n v="0"/>
    <s v="NO APLICA"/>
    <n v="6471400"/>
    <n v="1"/>
    <s v="NO APLICA"/>
    <s v="NO APLICA"/>
  </r>
  <r>
    <n v="2017"/>
    <x v="27"/>
    <s v="ACTAS"/>
    <n v="4"/>
    <x v="6"/>
    <s v="NO APLICA"/>
    <s v="V/R. DE LOS HONORARIOS DE LOS EDILES DE LA LOCALIDAD DE TEUSAQUILLO POR LA ASSITENCIA A LAS SESIONES RALIZADAS DURANTE EL MES DE ABRIL, SEGUN SOPORTES ANEXOS Y CODIFICACION CONTABLE."/>
    <s v="OSCAR ANTONIO CARO SUAREZ"/>
    <n v="19372340"/>
    <s v="INVERSIÓN"/>
    <s v="3-3-1-15-07-45-1329-00"/>
    <n v="299"/>
    <n v="335"/>
    <n v="6147900"/>
    <s v="NO"/>
    <n v="0"/>
    <s v="NO"/>
    <n v="0"/>
    <s v="NO APLICA"/>
    <d v="2017-04-01T00:00:00"/>
    <s v="NO APLICA"/>
    <s v="NO APLICA"/>
    <s v="NO"/>
    <n v="0"/>
    <s v="NO APLICA"/>
    <n v="6147900"/>
    <n v="1"/>
    <s v="NO APLICA"/>
    <s v="NO APLICA"/>
  </r>
  <r>
    <n v="2017"/>
    <x v="27"/>
    <s v="ACTAS"/>
    <n v="4"/>
    <x v="6"/>
    <s v="NO APLICA"/>
    <s v="V/R. DE LOS HONORARIOS DE LOS EDILES DE LA LOCALIDAD DE TEUSAQUILLO POR LA ASSITENCIA A LAS SESIONES RALIZADAS DURANTE EL MES DE ABRIL, SEGUN SOPORTES ANEXOS Y CODIFICACION CONTABLE."/>
    <s v="QUENA MARIA RIBADENEIRA MIÑO"/>
    <n v="27252146"/>
    <s v="INVERSIÓN"/>
    <s v="3-3-1-15-07-45-1329-00"/>
    <n v="299"/>
    <n v="336"/>
    <n v="5824300"/>
    <s v="NO"/>
    <n v="0"/>
    <s v="NO"/>
    <n v="0"/>
    <s v="NO APLICA"/>
    <d v="2017-04-01T00:00:00"/>
    <s v="NO APLICA"/>
    <s v="NO APLICA"/>
    <s v="NO"/>
    <n v="0"/>
    <s v="NO APLICA"/>
    <n v="5824300"/>
    <n v="1"/>
    <s v="NO APLICA"/>
    <s v="NO APLICA"/>
  </r>
  <r>
    <n v="2017"/>
    <x v="27"/>
    <s v="ACTAS"/>
    <n v="4"/>
    <x v="6"/>
    <s v="NO APLICA"/>
    <s v="V/R. DE LOS HONORARIOS DE LOS EDILES DE LA LOCALIDAD DE TEUSAQUILLO POR LA ASSITENCIA A LAS SESIONES RALIZADAS DURANTE EL MES DE ABRIL, SEGUN SOPORTES ANEXOS Y CODIFICACION CONTABLE."/>
    <s v="MARTHA ELIZABETH TRIANA LAVERDE"/>
    <n v="41636317"/>
    <s v="INVERSIÓN"/>
    <s v="3-3-1-15-07-45-1329-00"/>
    <n v="299"/>
    <n v="337"/>
    <n v="6147900"/>
    <s v="NO"/>
    <n v="0"/>
    <s v="NO"/>
    <n v="0"/>
    <s v="NO APLICA"/>
    <d v="2017-04-01T00:00:00"/>
    <s v="NO APLICA"/>
    <s v="NO APLICA"/>
    <s v="NO"/>
    <n v="0"/>
    <s v="NO APLICA"/>
    <n v="6147900"/>
    <n v="1"/>
    <s v="NO APLICA"/>
    <s v="NO APLICA"/>
  </r>
  <r>
    <n v="2017"/>
    <x v="27"/>
    <s v="ACTAS"/>
    <n v="4"/>
    <x v="6"/>
    <s v="NO APLICA"/>
    <s v="V/R. DE LOS HONORARIOS DE LOS EDILES DE LA LOCALIDAD DE TEUSAQUILLO POR LA ASSITENCIA A LAS SESIONES RALIZADAS DURANTE EL MES DE ABRIL, SEGUN SOPORTES ANEXOS Y CODIFICACION CONTABLE."/>
    <s v="LAURA MARCELA BONILLA PENAGOS"/>
    <n v="52395807"/>
    <s v="INVERSIÓN"/>
    <s v="3-3-1-15-07-45-1329-00"/>
    <n v="299"/>
    <n v="338"/>
    <n v="2912100"/>
    <s v="NO"/>
    <n v="0"/>
    <s v="NO"/>
    <n v="0"/>
    <s v="NO APLICA"/>
    <d v="2017-04-01T00:00:00"/>
    <s v="NO APLICA"/>
    <s v="NO APLICA"/>
    <s v="NO"/>
    <n v="0"/>
    <s v="NO APLICA"/>
    <n v="2912100"/>
    <n v="1"/>
    <s v="NO APLICA"/>
    <s v="NO APLICA"/>
  </r>
  <r>
    <n v="2017"/>
    <x v="27"/>
    <s v="ACTAS"/>
    <n v="4"/>
    <x v="6"/>
    <s v="NO APLICA"/>
    <s v="V/R. DE LOS HONORARIOS DE LOS EDILES DE LA LOCALIDAD DE TEUSAQUILLO POR LA ASSITENCIA A LAS SESIONES RALIZADAS DURANTE EL MES DE ABRIL, SEGUN SOPORTES ANEXOS Y CODIFICACION CONTABLE."/>
    <s v="JAIRO RAFAEL LOPEZ MACEA"/>
    <n v="79959809"/>
    <s v="INVERSIÓN"/>
    <s v="3-3-1-15-07-45-1329-00"/>
    <n v="299"/>
    <n v="339"/>
    <n v="6471400"/>
    <s v="NO"/>
    <n v="0"/>
    <s v="NO"/>
    <n v="0"/>
    <s v="NO APLICA"/>
    <d v="2017-04-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DORIS CAMILA MANZANAREZ MENDEZ"/>
    <n v="1026250511"/>
    <s v="INVERSIÓN"/>
    <s v="3-3-1-15-07-45-1329-00"/>
    <n v="317"/>
    <n v="354"/>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LUIS CARLOS VARGAS GUTIERREZ"/>
    <n v="1032432645"/>
    <s v="INVERSIÓN"/>
    <s v="3-3-1-15-07-45-1329-00"/>
    <n v="317"/>
    <n v="355"/>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CARLOS JOSE PELAEZ NADER"/>
    <n v="15049784"/>
    <s v="INVERSIÓN"/>
    <s v="3-3-1-15-07-45-1329-00"/>
    <n v="317"/>
    <n v="357"/>
    <n v="6147900"/>
    <s v="NO"/>
    <n v="0"/>
    <s v="NO"/>
    <n v="0"/>
    <s v="NO APLICA"/>
    <d v="2017-05-01T00:00:00"/>
    <s v="NO APLICA"/>
    <s v="NO APLICA"/>
    <s v="NO"/>
    <n v="0"/>
    <s v="NO APLICA"/>
    <n v="6147900"/>
    <n v="1"/>
    <s v="NO APLICA"/>
    <s v="NO APLICA"/>
  </r>
  <r>
    <n v="2017"/>
    <x v="28"/>
    <s v="ACTAS"/>
    <n v="5"/>
    <x v="6"/>
    <s v="NO APLICA"/>
    <s v="V/R. DE LOS HONORARIOS DE LOS EDILES DE LA LOCALIDAD DE TEUSAQUILLO POR LA ASSITENCIA A LAS SESIONES RALIZADAS DURANTE EL MES DE MAYO, SEGUN SOPORTES ANEXOS Y CODIFICACION CONTABLE."/>
    <s v="JORGE ALEJANDRO RUBIO LUGO"/>
    <n v="19222399"/>
    <s v="INVERSIÓN"/>
    <s v="3-3-1-15-07-45-1329-00"/>
    <n v="317"/>
    <n v="358"/>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OSCAR ANTONIO CARO SUAREZ"/>
    <n v="19372340"/>
    <s v="INVERSIÓN"/>
    <s v="3-3-1-15-07-45-1329-00"/>
    <n v="317"/>
    <n v="359"/>
    <n v="2588600"/>
    <s v="NO"/>
    <n v="0"/>
    <s v="NO"/>
    <n v="0"/>
    <s v="NO APLICA"/>
    <d v="2017-05-01T00:00:00"/>
    <s v="NO APLICA"/>
    <s v="NO APLICA"/>
    <s v="NO"/>
    <n v="0"/>
    <s v="NO APLICA"/>
    <n v="2588600"/>
    <n v="1"/>
    <s v="NO APLICA"/>
    <s v="NO APLICA"/>
  </r>
  <r>
    <n v="2017"/>
    <x v="28"/>
    <s v="ACTAS"/>
    <n v="5"/>
    <x v="6"/>
    <s v="NO APLICA"/>
    <s v="V/R. DE LOS HONORARIOS DE LOS EDILES DE LA LOCALIDAD DE TEUSAQUILLO POR LA ASSITENCIA A LAS SESIONES RALIZADAS DURANTE EL MES DE MAYO, SEGUN SOPORTES ANEXOS Y CODIFICACION CONTABLE."/>
    <s v="QUENA MARIA RIBADENEIRA MIÑO"/>
    <n v="27252146"/>
    <s v="INVERSIÓN"/>
    <s v="3-3-1-15-07-45-1329-00"/>
    <n v="317"/>
    <n v="360"/>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MARTHA ELIZABETH TRIANA LAVERDE"/>
    <n v="41636317"/>
    <s v="INVERSIÓN"/>
    <s v="3-3-1-15-07-45-1329-00"/>
    <n v="317"/>
    <n v="362"/>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JAIRO RAFAEL LOPEZ MACEA"/>
    <n v="79959809"/>
    <s v="INVERSIÓN"/>
    <s v="3-3-1-15-07-45-1329-00"/>
    <n v="317"/>
    <n v="363"/>
    <n v="6471400"/>
    <s v="NO"/>
    <n v="0"/>
    <s v="NO"/>
    <n v="0"/>
    <s v="NO APLICA"/>
    <d v="2017-05-01T00:00:00"/>
    <s v="NO APLICA"/>
    <s v="NO APLICA"/>
    <s v="NO"/>
    <n v="0"/>
    <s v="NO APLICA"/>
    <n v="6471400"/>
    <n v="1"/>
    <s v="NO APLICA"/>
    <s v="NO APLICA"/>
  </r>
  <r>
    <n v="2017"/>
    <x v="28"/>
    <s v="ACTAS"/>
    <n v="5"/>
    <x v="6"/>
    <s v="NO APLICA"/>
    <s v="V/R. DE LOS HONORARIOS DE LOS EDILES DE LA LOCALIDAD DE TEUSAQUILLO POR LA ASSITENCIA A LAS SESIONES RALIZADAS DURANTE EL MES DE MAYO, SEGUN SOPORTES ANEXOS Y CODIFICACION CONTABLE."/>
    <s v="LAURA MARCELA BONILLA PENAGOS"/>
    <n v="52395807"/>
    <s v="INVERSIÓN"/>
    <s v="3-3-1-15-07-45-1329-00"/>
    <n v="317"/>
    <n v="364"/>
    <n v="1100300"/>
    <s v="NO"/>
    <n v="0"/>
    <s v="NO"/>
    <n v="0"/>
    <s v="NO APLICA"/>
    <d v="2017-05-01T00:00:00"/>
    <s v="NO APLICA"/>
    <s v="NO APLICA"/>
    <s v="NO"/>
    <n v="0"/>
    <s v="NO APLICA"/>
    <n v="1100300"/>
    <n v="1"/>
    <s v="NO APLICA"/>
    <s v="NO APLICA"/>
  </r>
  <r>
    <n v="2017"/>
    <x v="27"/>
    <s v="ACTAS"/>
    <n v="4"/>
    <x v="6"/>
    <s v="NO APLICA"/>
    <s v="V/R. DE LA SEGURIDAD SOCIAL EN SALUD DE LA EDILESA LAURA BONILLA EDILA DE LA LOCALIDAD DE TEUSAQUILLO POR LA LICENCIA DE MATERNIDAD DEL MAYO, SEGUN PLANILLA"/>
    <s v="LAURA MARCELA BONILLA PENAGOS"/>
    <n v="52395807"/>
    <s v="INVERSIÓN"/>
    <s v="3-3-1-15-07-45-1329-00"/>
    <n v="320"/>
    <n v="368"/>
    <n v="663800"/>
    <s v="NO"/>
    <n v="0"/>
    <s v="NO"/>
    <n v="0"/>
    <s v="NO APLICA"/>
    <d v="2017-04-01T00:00:00"/>
    <s v="NO APLICA"/>
    <s v="NO APLICA"/>
    <s v="NO"/>
    <n v="0"/>
    <s v="NO APLICA"/>
    <n v="663800"/>
    <n v="1"/>
    <s v="NO APLICA"/>
    <s v="NO APLICA"/>
  </r>
  <r>
    <n v="2017"/>
    <x v="27"/>
    <s v="ACTAS"/>
    <n v="4"/>
    <x v="6"/>
    <s v="NO APLICA"/>
    <s v="V/R. DE LA SEGURIDAD SOCIAL EN SALUD DE LA EDILESA LAURA BONILLA EDILA DE LA LOCALIDAD DE TEUSAQUILLO POR LA LICENCIA DE MATERNIDAD DEL MAYO, SEGUN PLANILLA"/>
    <s v="LAURA MARCELA BONILLA PENAGOS"/>
    <n v="52395807"/>
    <s v="INVERSIÓN"/>
    <s v="3-3-1-15-07-45-1329-00"/>
    <n v="326"/>
    <n v="372"/>
    <n v="600"/>
    <s v="NO"/>
    <n v="0"/>
    <s v="NO"/>
    <n v="0"/>
    <s v="NO APLICA"/>
    <d v="2017-04-01T00:00:00"/>
    <s v="NO APLICA"/>
    <s v="NO APLICA"/>
    <s v="NO"/>
    <n v="0"/>
    <s v="NO APLICA"/>
    <n v="600"/>
    <n v="1"/>
    <s v="NO APLICA"/>
    <s v="NO APLICA"/>
  </r>
  <r>
    <n v="2017"/>
    <x v="29"/>
    <s v="ACTAS"/>
    <n v="4"/>
    <x v="6"/>
    <s v="NO APLICA"/>
    <s v="SEGURIDAD SOCIAL EDILESA LAURA BONILLA - LICENCIA DE MATERNIDAD"/>
    <s v="LAURA MARCELA BONILLA PENAGOS"/>
    <n v="52395807"/>
    <s v="INVERSIÓN"/>
    <s v="3-3-1-15-07-45-1329-00"/>
    <n v="330"/>
    <n v="376"/>
    <n v="7200"/>
    <s v="NO"/>
    <n v="0"/>
    <s v="NO"/>
    <n v="0"/>
    <s v="NO APLICA"/>
    <d v="2017-06-14T00:00:00"/>
    <s v="NO APLICA"/>
    <s v="NO APLICA"/>
    <s v="NO"/>
    <n v="0"/>
    <s v="NO APLICA"/>
    <n v="7200"/>
    <n v="1"/>
    <s v="NO APLICA"/>
    <s v="NO APLICA"/>
  </r>
  <r>
    <n v="2017"/>
    <x v="11"/>
    <s v="ACTAS"/>
    <n v="6"/>
    <x v="6"/>
    <s v="NO APLICA"/>
    <s v="V/R. DE LOS HONORARIOS DE LS EDILES DE LA LOCALIDAD DE TEUSAQUILLO, POR LA ASSITENCIA A LAS SESIONES REALIZADAS DURANTE EL MS DE JUNIO DE 2017. SEGUN RELACION DE ASISTENCIA Y ACTAS."/>
    <s v="DORIS CAMILA MANZANAREZ MENDEZ"/>
    <n v="1026250511"/>
    <s v="INVERSIÓN"/>
    <s v="3-3-1-15-07-45-1329-00"/>
    <n v="338"/>
    <n v="388"/>
    <n v="5177200"/>
    <s v="NO"/>
    <n v="0"/>
    <s v="NO"/>
    <n v="0"/>
    <s v="NO APLICA"/>
    <d v="2017-06-01T00:00:00"/>
    <s v="NO APLICA"/>
    <s v="NO APLICA"/>
    <s v="NO"/>
    <n v="0"/>
    <s v="NO APLICA"/>
    <n v="5177200"/>
    <n v="1"/>
    <s v="NO APLICA"/>
    <s v="NO APLICA"/>
  </r>
  <r>
    <n v="2017"/>
    <x v="11"/>
    <s v="ACTAS"/>
    <n v="6"/>
    <x v="6"/>
    <s v="NO APLICA"/>
    <s v="V/R. DE LOS HONORARIOS DE LS EDILES DE LA LOCALIDAD DE TEUSAQUILLO, POR LA ASSITENCIA A LAS SESIONES REALIZADAS DURANTE EL MS DE JUNIO DE 2017. SEGUN RELACION DE ASISTENCIA Y ACTAS."/>
    <s v="LUIS CARLOS VARGAS GUTIERREZ"/>
    <n v="1032432645"/>
    <s v="INVERSIÓN"/>
    <s v="3-3-1-15-07-45-1329-00"/>
    <n v="338"/>
    <n v="389"/>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CARLOS JOSE PELAEZ NADER"/>
    <n v="15049784"/>
    <s v="INVERSIÓN"/>
    <s v="3-3-1-15-07-45-1329-00"/>
    <n v="338"/>
    <n v="390"/>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JORGE ALEJANDRO RUBIO LUGO"/>
    <n v="19222399"/>
    <s v="INVERSIÓN"/>
    <s v="3-3-1-15-07-45-1329-00"/>
    <n v="338"/>
    <n v="391"/>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OSCAR ANTONIO CARO SUAREZ"/>
    <n v="19372340"/>
    <s v="INVERSIÓN"/>
    <s v="3-3-1-15-07-45-1329-00"/>
    <n v="338"/>
    <n v="392"/>
    <n v="122000"/>
    <s v="NO"/>
    <n v="0"/>
    <s v="NO"/>
    <n v="0"/>
    <s v="NO APLICA"/>
    <d v="2017-06-01T00:00:00"/>
    <s v="NO APLICA"/>
    <s v="NO APLICA"/>
    <s v="NO"/>
    <n v="0"/>
    <s v="NO APLICA"/>
    <n v="122000"/>
    <n v="1"/>
    <s v="NO APLICA"/>
    <s v="NO APLICA"/>
  </r>
  <r>
    <n v="2017"/>
    <x v="11"/>
    <s v="ACTAS"/>
    <n v="6"/>
    <x v="6"/>
    <s v="NO APLICA"/>
    <s v="V/R. DE LOS HONORARIOS DE LS EDILES DE LA LOCALIDAD DE TEUSAQUILLO, POR LA ASSITENCIA A LAS SESIONES REALIZADAS DURANTE EL MS DE JUNIO DE 2017. SEGUN RELACION DE ASISTENCIA Y ACTAS."/>
    <s v="QUENA MARIA RIBADENEIRA MIÑO"/>
    <n v="27252146"/>
    <s v="INVERSIÓN"/>
    <s v="3-3-1-15-07-45-1329-00"/>
    <n v="338"/>
    <n v="393"/>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MARTHA ELIZABETH TRIANA LAVERDE"/>
    <n v="41636317"/>
    <s v="INVERSIÓN"/>
    <s v="3-3-1-15-07-45-1329-00"/>
    <n v="338"/>
    <n v="394"/>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LAURA MARCELA BONILLA PENAGOS"/>
    <n v="52395807"/>
    <s v="INVERSIÓN"/>
    <s v="3-3-1-15-07-45-1329-00"/>
    <n v="338"/>
    <n v="395"/>
    <n v="1100300"/>
    <s v="NO"/>
    <n v="0"/>
    <s v="NO"/>
    <n v="0"/>
    <s v="NO APLICA"/>
    <d v="2017-06-01T00:00:00"/>
    <s v="NO APLICA"/>
    <s v="NO APLICA"/>
    <s v="NO"/>
    <n v="0"/>
    <s v="NO APLICA"/>
    <n v="1100300"/>
    <n v="1"/>
    <s v="NO APLICA"/>
    <s v="NO APLICA"/>
  </r>
  <r>
    <n v="2017"/>
    <x v="11"/>
    <s v="ACTAS"/>
    <n v="6"/>
    <x v="6"/>
    <s v="NO APLICA"/>
    <s v="V/R. DE LOS HONORARIOS DE LS EDILES DE LA LOCALIDAD DE TEUSAQUILLO, POR LA ASSITENCIA A LAS SESIONES REALIZADAS DURANTE EL MS DE JUNIO DE 2017. SEGUN RELACION DE ASISTENCIA Y ACTAS."/>
    <s v="JAIRO RAFAEL LOPEZ MACEA"/>
    <n v="79959809"/>
    <s v="INVERSIÓN"/>
    <s v="3-3-1-15-07-45-1329-00"/>
    <n v="338"/>
    <n v="396"/>
    <n v="6471400"/>
    <s v="NO"/>
    <n v="0"/>
    <s v="NO"/>
    <n v="0"/>
    <s v="NO APLICA"/>
    <d v="2017-06-01T00:00:00"/>
    <s v="NO APLICA"/>
    <s v="NO APLICA"/>
    <s v="NO"/>
    <n v="0"/>
    <s v="NO APLICA"/>
    <n v="6471400"/>
    <n v="1"/>
    <s v="NO APLICA"/>
    <s v="NO APLICA"/>
  </r>
  <r>
    <n v="2017"/>
    <x v="11"/>
    <s v="ACTAS"/>
    <n v="6"/>
    <x v="6"/>
    <s v="NO APLICA"/>
    <s v="V/R. DE LOS HONORARIOS DE LS EDILES DE LA LOCALIDAD DE TEUSAQUILLO, POR LA ASSITENCIA A LAS SESIONES REALIZADAS DURANTE EL MS DE JUNIO DE 2017. SEGUN RELACION DE ASISTENCIA Y ACTAS."/>
    <s v="SEBASTIAN CAMILO JIMENEZ CORTES"/>
    <n v="80235483"/>
    <s v="INVERSIÓN"/>
    <s v="3-3-1-15-07-45-1329-00"/>
    <n v="338"/>
    <n v="397"/>
    <n v="2912100"/>
    <s v="NO"/>
    <n v="0"/>
    <s v="NO"/>
    <n v="0"/>
    <s v="NO APLICA"/>
    <d v="2017-06-01T00:00:00"/>
    <s v="NO APLICA"/>
    <s v="NO APLICA"/>
    <s v="NO"/>
    <n v="0"/>
    <s v="NO APLICA"/>
    <n v="2912100"/>
    <n v="1"/>
    <s v="NO APLICA"/>
    <s v="NO APLICA"/>
  </r>
  <r>
    <n v="2017"/>
    <x v="11"/>
    <s v="ACTAS"/>
    <n v="6"/>
    <x v="6"/>
    <s v="NO APLICA"/>
    <s v="V/R. DE LOS HONORARIOS DE LS EDILES DE LA LOCALIDAD DE TEUSAQUILLO, POR LA ASSITENCIA A LAS SESIONES REALIZADAS DURANTE EL MS DE JUNIO DE 2017. SEGUN RELACION DE ASISTENCIA Y ACTAS."/>
    <s v="SEBASTIAN CAMILO JIMENEZ CORTES"/>
    <n v="80235483"/>
    <s v="INVERSIÓN"/>
    <s v="3-3-1-15-07-45-1329-00"/>
    <n v="341"/>
    <n v="402"/>
    <n v="100"/>
    <s v="NO"/>
    <n v="0"/>
    <s v="NO"/>
    <n v="0"/>
    <s v="NO APLICA"/>
    <d v="2017-06-01T00:00:00"/>
    <s v="NO APLICA"/>
    <s v="NO APLICA"/>
    <s v="NO"/>
    <n v="0"/>
    <s v="NO APLICA"/>
    <n v="100"/>
    <n v="1"/>
    <s v="NO APLICA"/>
    <s v="NO APLICA"/>
  </r>
  <r>
    <n v="2017"/>
    <x v="30"/>
    <s v="ACTAS"/>
    <n v="7"/>
    <x v="6"/>
    <s v="NO APLICA"/>
    <s v="V/R. DE L SEGURIDAD SOCIAL DE LOS EDILES DE LA LOCALIDAD DE TEUSAQUILLO, POR LA ASISTENCIA A LAS SSIONES REALIZADAS DURANTE EL MES DE JULIO DE 2017."/>
    <s v="SEBASTIAN CAMILO JIMENEZ CORTES"/>
    <n v="80235483"/>
    <s v="INVERSIÓN"/>
    <s v="3-3-1-15-07-45-1329-00"/>
    <n v="359"/>
    <n v="427"/>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OSCAR ANTONIO CARO SUAREZ"/>
    <n v="19372340"/>
    <s v="INVERSIÓN"/>
    <s v="3-3-1-15-07-45-1329-00"/>
    <n v="359"/>
    <n v="428"/>
    <n v="1878000"/>
    <s v="NO"/>
    <n v="0"/>
    <s v="NO"/>
    <n v="0"/>
    <s v="NO APLICA"/>
    <d v="2017-07-01T00:00:00"/>
    <s v="NO APLICA"/>
    <s v="NO APLICA"/>
    <s v="NO"/>
    <n v="0"/>
    <s v="NO APLICA"/>
    <n v="1878000"/>
    <n v="1"/>
    <s v="NO APLICA"/>
    <s v="NO APLICA"/>
  </r>
  <r>
    <n v="2017"/>
    <x v="30"/>
    <s v="ACTAS"/>
    <n v="7"/>
    <x v="6"/>
    <s v="NO APLICA"/>
    <s v="V/R. DE L SEGURIDAD SOCIAL DE LOS EDILES DE LA LOCALIDAD DE TEUSAQUILLO, POR LA ASISTENCIA A LAS SSIONES REALIZADAS DURANTE EL MES DE JULIO DE 2017."/>
    <s v="DORIS CAMILA MANZANAREZ MENDEZ"/>
    <n v="1026250511"/>
    <s v="INVERSIÓN"/>
    <s v="3-3-1-15-07-45-1329-00"/>
    <n v="359"/>
    <n v="418"/>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LUIS CARLOS VARGAS GUTIERREZ"/>
    <n v="1032432645"/>
    <s v="INVERSIÓN"/>
    <s v="3-3-1-15-07-45-1329-00"/>
    <n v="359"/>
    <n v="419"/>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CARLOS JOSE PELAEZ NADER"/>
    <n v="15049784"/>
    <s v="INVERSIÓN"/>
    <s v="3-3-1-15-07-45-1329-00"/>
    <n v="359"/>
    <n v="420"/>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JORGE ALEJANDRO RUBIO LUGO"/>
    <n v="19222399"/>
    <s v="INVERSIÓN"/>
    <s v="3-3-1-15-07-45-1329-00"/>
    <n v="359"/>
    <n v="421"/>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OSCAR ANTONIO CARO SUAREZ"/>
    <n v="19372340"/>
    <s v="INVERSIÓN"/>
    <s v="3-3-1-15-07-45-1329-00"/>
    <n v="359"/>
    <n v="422"/>
    <n v="4147900"/>
    <s v="NO"/>
    <n v="0"/>
    <s v="NO"/>
    <n v="0"/>
    <s v="NO APLICA"/>
    <d v="2017-07-01T00:00:00"/>
    <s v="NO APLICA"/>
    <s v="NO APLICA"/>
    <s v="NO"/>
    <n v="0"/>
    <s v="NO APLICA"/>
    <n v="4147900"/>
    <n v="1"/>
    <s v="NO APLICA"/>
    <s v="NO APLICA"/>
  </r>
  <r>
    <n v="2017"/>
    <x v="30"/>
    <s v="ACTAS"/>
    <n v="7"/>
    <x v="6"/>
    <s v="NO APLICA"/>
    <s v="V/R. DE L SEGURIDAD SOCIAL DE LOS EDILES DE LA LOCALIDAD DE TEUSAQUILLO, POR LA ASISTENCIA A LAS SSIONES REALIZADAS DURANTE EL MES DE JULIO DE 2017."/>
    <s v="QUENA MARIA RIBADENEIRA MIÑO"/>
    <n v="27252146"/>
    <s v="INVERSIÓN"/>
    <s v="3-3-1-15-07-45-1329-00"/>
    <n v="359"/>
    <n v="423"/>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MARTHA ELIZABETH TRIANA LAVERDE"/>
    <n v="41636317"/>
    <s v="INVERSIÓN"/>
    <s v="3-3-1-15-07-45-1329-00"/>
    <n v="359"/>
    <n v="424"/>
    <n v="6471400"/>
    <s v="NO"/>
    <n v="0"/>
    <s v="NO"/>
    <n v="0"/>
    <s v="NO APLICA"/>
    <d v="2017-07-01T00:00:00"/>
    <s v="NO APLICA"/>
    <s v="NO APLICA"/>
    <s v="NO"/>
    <n v="0"/>
    <s v="NO APLICA"/>
    <n v="6471400"/>
    <n v="1"/>
    <s v="NO APLICA"/>
    <s v="NO APLICA"/>
  </r>
  <r>
    <n v="2017"/>
    <x v="30"/>
    <s v="ACTAS"/>
    <n v="7"/>
    <x v="6"/>
    <s v="NO APLICA"/>
    <s v="V/R. DE L SEGURIDAD SOCIAL DE LOS EDILES DE LA LOCALIDAD DE TEUSAQUILLO, POR LA ASISTENCIA A LAS SSIONES REALIZADAS DURANTE EL MES DE JULIO DE 2017."/>
    <s v="LAURA MARCELA BONILLA PENAGOS"/>
    <n v="52395807"/>
    <s v="INVERSIÓN"/>
    <s v="3-3-1-15-07-45-1329-00"/>
    <n v="359"/>
    <n v="425"/>
    <n v="1100300"/>
    <s v="NO"/>
    <n v="0"/>
    <s v="NO"/>
    <n v="0"/>
    <s v="NO APLICA"/>
    <d v="2017-07-01T00:00:00"/>
    <s v="NO APLICA"/>
    <s v="NO APLICA"/>
    <s v="NO"/>
    <n v="0"/>
    <s v="NO APLICA"/>
    <n v="1100300"/>
    <n v="1"/>
    <s v="NO APLICA"/>
    <s v="NO APLICA"/>
  </r>
  <r>
    <n v="2017"/>
    <x v="30"/>
    <s v="ACTAS"/>
    <n v="7"/>
    <x v="6"/>
    <s v="NO APLICA"/>
    <s v="V/R. DE L SEGURIDAD SOCIAL DE LOS EDILES DE LA LOCALIDAD DE TEUSAQUILLO, POR LA ASISTENCIA A LAS SSIONES REALIZADAS DURANTE EL MES DE JULIO DE 2017."/>
    <s v="JAIRO RAFAEL LOPEZ MACEA"/>
    <n v="79959809"/>
    <s v="INVERSIÓN"/>
    <s v="3-3-1-15-07-45-1329-00"/>
    <n v="359"/>
    <n v="426"/>
    <n v="6471400"/>
    <s v="NO"/>
    <n v="0"/>
    <s v="NO"/>
    <n v="0"/>
    <s v="NO APLICA"/>
    <d v="2017-07-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DORIS CAMILA MANZANAREZ MENDEZ"/>
    <n v="1026250511"/>
    <s v="INVERSIÓN"/>
    <s v="3-3-1-15-07-45-1329-00"/>
    <n v="377"/>
    <n v="449"/>
    <n v="5824300"/>
    <s v="NO"/>
    <n v="0"/>
    <s v="NO"/>
    <n v="0"/>
    <s v="NO APLICA"/>
    <d v="2017-08-01T00:00:00"/>
    <s v="NO APLICA"/>
    <s v="NO APLICA"/>
    <s v="NO"/>
    <n v="0"/>
    <s v="NO APLICA"/>
    <n v="5824300"/>
    <n v="1"/>
    <s v="NO APLICA"/>
    <s v="NO APLICA"/>
  </r>
  <r>
    <n v="2017"/>
    <x v="24"/>
    <s v="ACTAS"/>
    <n v="8"/>
    <x v="6"/>
    <s v="NO APLICA"/>
    <s v="V/R. DE LOS HONORARIOS DE LOS EDILES DE LA LOCLIDAD POR LA ASISTENCIA A LA SESIONES REALIZADAS DURANTE EL MES DE AGOSTO DE 2017."/>
    <s v="LUIS CARLOS VARGAS GUTIERREZ"/>
    <n v="1032432645"/>
    <s v="INVERSIÓN"/>
    <s v="3-3-1-15-07-45-1329-00"/>
    <n v="377"/>
    <n v="450"/>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CARLOS JOSE PELAEZ NADER"/>
    <n v="15049784"/>
    <s v="INVERSIÓN"/>
    <s v="3-3-1-15-07-45-1329-00"/>
    <n v="377"/>
    <n v="451"/>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JORGE ALEJANDRO RUBIO LUGO"/>
    <n v="19222399"/>
    <s v="INVERSIÓN"/>
    <s v="3-3-1-15-07-45-1329-00"/>
    <n v="377"/>
    <n v="452"/>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OSCAR ANTONIO CARO SUAREZ"/>
    <n v="19372340"/>
    <s v="INVERSIÓN"/>
    <s v="3-3-1-15-07-45-1329-00"/>
    <n v="377"/>
    <n v="453"/>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QUENA MARIA RIBADENEIRA MIÑO"/>
    <n v="27252146"/>
    <s v="INVERSIÓN"/>
    <s v="3-3-1-15-07-45-1329-00"/>
    <n v="377"/>
    <n v="454"/>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MARTHA ELIZABETH TRIANA LAVERDE"/>
    <n v="41636317"/>
    <s v="INVERSIÓN"/>
    <s v="3-3-1-15-07-45-1329-00"/>
    <n v="377"/>
    <n v="455"/>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LAURA MARCELA BONILLA PENAGOS"/>
    <n v="52395807"/>
    <s v="INVERSIÓN"/>
    <s v="3-3-1-15-07-45-1329-00"/>
    <n v="377"/>
    <n v="456"/>
    <n v="1100300"/>
    <s v="NO"/>
    <n v="0"/>
    <s v="NO"/>
    <n v="0"/>
    <s v="NO APLICA"/>
    <d v="2017-08-01T00:00:00"/>
    <s v="NO APLICA"/>
    <s v="NO APLICA"/>
    <s v="NO"/>
    <n v="0"/>
    <s v="NO APLICA"/>
    <n v="1100300"/>
    <n v="1"/>
    <s v="NO APLICA"/>
    <s v="NO APLICA"/>
  </r>
  <r>
    <n v="2017"/>
    <x v="24"/>
    <s v="ACTAS"/>
    <n v="8"/>
    <x v="6"/>
    <s v="NO APLICA"/>
    <s v="V/R. DE LOS HONORARIOS DE LOS EDILES DE LA LOCLIDAD POR LA ASISTENCIA A LA SESIONES REALIZADAS DURANTE EL MES DE AGOSTO DE 2017."/>
    <s v="JAIRO RAFAEL LOPEZ MACEA"/>
    <n v="79959809"/>
    <s v="INVERSIÓN"/>
    <s v="3-3-1-15-07-45-1329-00"/>
    <n v="377"/>
    <n v="457"/>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SEBASTIAN CAMILO JIMENEZ CORTES"/>
    <n v="80235483"/>
    <s v="INVERSIÓN"/>
    <s v="3-3-1-15-07-45-1329-00"/>
    <n v="377"/>
    <n v="458"/>
    <n v="6471400"/>
    <s v="NO"/>
    <n v="0"/>
    <s v="NO"/>
    <n v="0"/>
    <s v="NO APLICA"/>
    <d v="2017-08-01T00:00:00"/>
    <s v="NO APLICA"/>
    <s v="NO APLICA"/>
    <s v="NO"/>
    <n v="0"/>
    <s v="NO APLICA"/>
    <n v="6471400"/>
    <n v="1"/>
    <s v="NO APLICA"/>
    <s v="NO APLICA"/>
  </r>
  <r>
    <n v="2017"/>
    <x v="24"/>
    <s v="ACTAS"/>
    <n v="8"/>
    <x v="6"/>
    <s v="NO APLICA"/>
    <s v="V/R. DE LOS HONORARIOS DE LOS EDILES DE LA LOCLIDAD POR LA ASISTENCIA A LA SESIONES REALIZADAS DURANTE EL MES DE AGOSTO DE 2017."/>
    <s v="DORIS CAMILA MANZANAREZ MENDEZ"/>
    <n v="1026250511"/>
    <s v="INVERSIÓN"/>
    <s v="3-3-1-15-07-45-1329-00"/>
    <n v="380"/>
    <n v="463"/>
    <n v="100"/>
    <s v="NO"/>
    <n v="0"/>
    <s v="NO"/>
    <n v="0"/>
    <s v="NO APLICA"/>
    <d v="2017-08-01T00:00:00"/>
    <s v="NO APLICA"/>
    <s v="NO APLICA"/>
    <s v="NO"/>
    <n v="0"/>
    <s v="NO APLICA"/>
    <n v="100"/>
    <n v="1"/>
    <s v="NO APLICA"/>
    <s v="NO APLICA"/>
  </r>
  <r>
    <n v="2017"/>
    <x v="13"/>
    <s v="ACTAS"/>
    <n v="9"/>
    <x v="6"/>
    <s v="NO APLICA"/>
    <s v="V/R. DE LOS HONORARIOS DE LOS EDILES DE LA LOCLIDAD POR LA ASISTENCIA A LA SESIONES REALIZADAS DURANTE EL MES DE SEPTIEMBRE DE 2017."/>
    <s v="DORIS CAMILA MANZANAREZ MENDEZ"/>
    <n v="1026250511"/>
    <s v="INVERSIÓN"/>
    <s v="3-3-1-15-07-45-1329-00"/>
    <n v="410"/>
    <n v="487"/>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LUIS CARLOS VARGAS GUTIERREZ"/>
    <n v="1032432645"/>
    <s v="INVERSIÓN"/>
    <s v="3-3-1-15-07-45-1329-00"/>
    <n v="410"/>
    <n v="488"/>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CARLOS JOSE PELAEZ NADER"/>
    <n v="15049784"/>
    <s v="INVERSIÓN"/>
    <s v="3-3-1-15-07-45-1329-00"/>
    <n v="410"/>
    <n v="489"/>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JORGE ALEJANDRO RUBIO LUGO"/>
    <n v="19222399"/>
    <s v="INVERSIÓN"/>
    <s v="3-3-1-15-07-45-1329-00"/>
    <n v="410"/>
    <n v="490"/>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OSCAR ANTONIO CARO SUAREZ"/>
    <n v="19372340"/>
    <s v="INVERSIÓN"/>
    <s v="3-3-1-15-07-45-1329-00"/>
    <n v="410"/>
    <n v="491"/>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QUENA MARIA RIBADENEIRA MIÑO"/>
    <n v="27252146"/>
    <s v="INVERSIÓN"/>
    <s v="3-3-1-15-07-45-1329-00"/>
    <n v="410"/>
    <n v="492"/>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MARTHA ELIZABETH TRIANA LAVERDE"/>
    <n v="41636317"/>
    <s v="INVERSIÓN"/>
    <s v="3-3-1-15-07-45-1329-00"/>
    <n v="410"/>
    <n v="493"/>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LAURA MARCELA BONILLA PENAGOS"/>
    <n v="52395807"/>
    <s v="INVERSIÓN"/>
    <s v="3-3-1-15-07-45-1329-00"/>
    <n v="410"/>
    <n v="494"/>
    <n v="6471400"/>
    <s v="NO"/>
    <n v="0"/>
    <s v="NO"/>
    <n v="0"/>
    <s v="NO APLICA"/>
    <d v="2017-09-01T00:00:00"/>
    <s v="NO APLICA"/>
    <s v="NO APLICA"/>
    <s v="NO"/>
    <n v="0"/>
    <s v="NO APLICA"/>
    <n v="6471400"/>
    <n v="1"/>
    <s v="NO APLICA"/>
    <s v="NO APLICA"/>
  </r>
  <r>
    <n v="2017"/>
    <x v="13"/>
    <s v="ACTAS"/>
    <n v="9"/>
    <x v="6"/>
    <s v="NO APLICA"/>
    <s v="V/R. DE LOS HONORARIOS DE LOS EDILES DE LA LOCLIDAD POR LA ASISTENCIA A LA SESIONES REALIZADAS DURANTE EL MES DE SEPTIEMBRE DE 2017."/>
    <s v="JAIRO RAFAEL LOPEZ MACEA"/>
    <n v="79959809"/>
    <s v="INVERSIÓN"/>
    <s v="3-3-1-15-07-45-1329-00"/>
    <n v="410"/>
    <n v="495"/>
    <n v="6471400"/>
    <s v="NO"/>
    <n v="0"/>
    <s v="NO"/>
    <n v="0"/>
    <s v="NO APLICA"/>
    <d v="2017-09-01T00:00:00"/>
    <s v="NO APLICA"/>
    <s v="NO APLICA"/>
    <s v="NO"/>
    <n v="0"/>
    <s v="NO APLICA"/>
    <n v="6471400"/>
    <n v="1"/>
    <s v="NO APLICA"/>
    <s v="NO APLICA"/>
  </r>
  <r>
    <n v="2017"/>
    <x v="14"/>
    <s v="ACTAS"/>
    <n v="10"/>
    <x v="6"/>
    <s v="NO APLICA"/>
    <s v="V/R. DE LA SEGURIDAD SOCIAL EN SALUD POR LOS HONORARIOS DE LOS EDILES DE LA LOCLIDAD POR LA ASISTENCIA A LA SESIONES REALIZADAS DURANTE EL MES DE OCTUBRE DE 2017."/>
    <s v="DORIS CAMILA MANZANAREZ MENDEZ"/>
    <n v="1026250511"/>
    <s v="INVERSIÓN"/>
    <s v="3-3-1-15-07-45-1329-00"/>
    <n v="450"/>
    <n v="533"/>
    <n v="5824300"/>
    <s v="NO"/>
    <n v="0"/>
    <s v="NO"/>
    <n v="0"/>
    <s v="NO APLICA"/>
    <d v="2017-10-01T00:00:00"/>
    <s v="NO APLICA"/>
    <s v="NO APLICA"/>
    <s v="NO"/>
    <n v="0"/>
    <s v="NO APLICA"/>
    <n v="5824300"/>
    <n v="1"/>
    <s v="NO APLICA"/>
    <s v="NO APLICA"/>
  </r>
  <r>
    <n v="2017"/>
    <x v="14"/>
    <s v="ACTAS"/>
    <n v="10"/>
    <x v="6"/>
    <s v="NO APLICA"/>
    <s v="V/R. DE LA SEGURIDAD SOCIAL EN SALUD POR LOS HONORARIOS DE LOS EDILES DE LA LOCLIDAD POR LA ASISTENCIA A LA SESIONES REALIZADAS DURANTE EL MES DE OCTUBRE DE 2017."/>
    <s v="LUIS CARLOS VARGAS GUTIERREZ"/>
    <n v="1032432645"/>
    <s v="INVERSIÓN"/>
    <s v="3-3-1-15-07-45-1329-00"/>
    <n v="450"/>
    <n v="534"/>
    <n v="6147900"/>
    <s v="NO"/>
    <n v="0"/>
    <s v="NO"/>
    <n v="0"/>
    <s v="NO APLICA"/>
    <d v="2017-10-01T00:00:00"/>
    <s v="NO APLICA"/>
    <s v="NO APLICA"/>
    <s v="NO"/>
    <n v="0"/>
    <s v="NO APLICA"/>
    <n v="6147900"/>
    <n v="1"/>
    <s v="NO APLICA"/>
    <s v="NO APLICA"/>
  </r>
  <r>
    <n v="2017"/>
    <x v="14"/>
    <s v="ACTAS"/>
    <n v="10"/>
    <x v="6"/>
    <s v="NO APLICA"/>
    <s v="V/R. DE LA SEGURIDAD SOCIAL EN SALUD POR LOS HONORARIOS DE LOS EDILES DE LA LOCLIDAD POR LA ASISTENCIA A LA SESIONES REALIZADAS DURANTE EL MES DE OCTUBRE DE 2017."/>
    <s v="CARLOS JOSE PELAEZ NADER"/>
    <n v="15049784"/>
    <s v="INVERSIÓN"/>
    <s v="3-3-1-15-07-45-1329-00"/>
    <n v="450"/>
    <n v="535"/>
    <n v="6147900"/>
    <s v="NO"/>
    <n v="0"/>
    <s v="NO"/>
    <n v="0"/>
    <s v="NO APLICA"/>
    <d v="2017-10-01T00:00:00"/>
    <s v="NO APLICA"/>
    <s v="NO APLICA"/>
    <s v="NO"/>
    <n v="0"/>
    <s v="NO APLICA"/>
    <n v="6147900"/>
    <n v="1"/>
    <s v="NO APLICA"/>
    <s v="NO APLICA"/>
  </r>
  <r>
    <n v="2017"/>
    <x v="14"/>
    <s v="ACTAS"/>
    <n v="10"/>
    <x v="6"/>
    <s v="NO APLICA"/>
    <s v="V/R. DE LA SEGURIDAD SOCIAL EN SALUD POR LOS HONORARIOS DE LOS EDILES DE LA LOCLIDAD POR LA ASISTENCIA A LA SESIONES REALIZADAS DURANTE EL MES DE OCTUBRE DE 2017."/>
    <s v="JORGE ALEJANDRO RUBIO LUGO"/>
    <n v="19222399"/>
    <s v="INVERSIÓN"/>
    <s v="3-3-1-15-07-45-1329-00"/>
    <n v="450"/>
    <n v="536"/>
    <n v="6471400"/>
    <s v="NO"/>
    <n v="0"/>
    <s v="NO"/>
    <n v="0"/>
    <s v="NO APLICA"/>
    <d v="2017-10-01T00:00:00"/>
    <s v="NO APLICA"/>
    <s v="NO APLICA"/>
    <s v="NO"/>
    <n v="0"/>
    <s v="NO APLICA"/>
    <n v="6471400"/>
    <n v="1"/>
    <s v="NO APLICA"/>
    <s v="NO APLICA"/>
  </r>
  <r>
    <n v="2017"/>
    <x v="14"/>
    <s v="ACTAS"/>
    <n v="10"/>
    <x v="6"/>
    <s v="NO APLICA"/>
    <s v="V/R. DE LA SEGURIDAD SOCIAL EN SALUD POR LOS HONORARIOS DE LOS EDILES DE LA LOCLIDAD POR LA ASISTENCIA A LA SESIONES REALIZADAS DURANTE EL MES DE OCTUBRE DE 2017."/>
    <s v="OSCAR ANTONIO CARO SUAREZ"/>
    <n v="19372340"/>
    <s v="INVERSIÓN"/>
    <s v="3-3-1-15-07-45-1329-00"/>
    <n v="450"/>
    <n v="537"/>
    <n v="5824300"/>
    <s v="NO"/>
    <n v="0"/>
    <s v="NO"/>
    <n v="0"/>
    <s v="NO APLICA"/>
    <d v="2017-10-01T00:00:00"/>
    <s v="NO APLICA"/>
    <s v="NO APLICA"/>
    <s v="NO"/>
    <n v="0"/>
    <s v="NO APLICA"/>
    <n v="5824300"/>
    <n v="1"/>
    <s v="NO APLICA"/>
    <s v="NO APLICA"/>
  </r>
  <r>
    <n v="2017"/>
    <x v="14"/>
    <s v="ACTAS"/>
    <n v="10"/>
    <x v="6"/>
    <s v="NO APLICA"/>
    <s v="V/R. DE LA SEGURIDAD SOCIAL EN SALUD POR LOS HONORARIOS DE LOS EDILES DE LA LOCLIDAD POR LA ASISTENCIA A LA SESIONES REALIZADAS DURANTE EL MES DE OCTUBRE DE 2017."/>
    <s v="QUENA MARIA RIBADENEIRA MIÑO"/>
    <n v="27252146"/>
    <s v="INVERSIÓN"/>
    <s v="3-3-1-15-07-45-1329-00"/>
    <n v="450"/>
    <n v="538"/>
    <n v="5824300"/>
    <s v="NO"/>
    <n v="0"/>
    <s v="NO"/>
    <n v="0"/>
    <s v="NO APLICA"/>
    <d v="2017-10-01T00:00:00"/>
    <s v="NO APLICA"/>
    <s v="NO APLICA"/>
    <s v="NO"/>
    <n v="0"/>
    <s v="NO APLICA"/>
    <n v="5824300"/>
    <n v="1"/>
    <s v="NO APLICA"/>
    <s v="NO APLICA"/>
  </r>
  <r>
    <n v="2017"/>
    <x v="14"/>
    <s v="ACTAS"/>
    <n v="10"/>
    <x v="6"/>
    <s v="NO APLICA"/>
    <s v="V/R. DE LA SEGURIDAD SOCIAL EN SALUD POR LOS HONORARIOS DE LOS EDILES DE LA LOCLIDAD POR LA ASISTENCIA A LA SESIONES REALIZADAS DURANTE EL MES DE OCTUBRE DE 2017."/>
    <s v="MARTHA ELIZABETH TRIANA LAVERDE"/>
    <n v="41636317"/>
    <s v="INVERSIÓN"/>
    <s v="3-3-1-15-07-45-1329-00"/>
    <n v="450"/>
    <n v="539"/>
    <n v="5824300"/>
    <s v="NO"/>
    <n v="0"/>
    <s v="NO"/>
    <n v="0"/>
    <s v="NO APLICA"/>
    <d v="2017-10-01T00:00:00"/>
    <s v="NO APLICA"/>
    <s v="NO APLICA"/>
    <s v="NO"/>
    <n v="0"/>
    <s v="NO APLICA"/>
    <n v="5824300"/>
    <n v="1"/>
    <s v="NO APLICA"/>
    <s v="NO APLICA"/>
  </r>
  <r>
    <n v="2017"/>
    <x v="14"/>
    <s v="ACTAS"/>
    <n v="10"/>
    <x v="6"/>
    <s v="NO APLICA"/>
    <s v="V/R. DE LA SEGURIDAD SOCIAL EN SALUD POR LOS HONORARIOS DE LOS EDILES DE LA LOCLIDAD POR LA ASISTENCIA A LA SESIONES REALIZADAS DURANTE EL MES DE OCTUBRE DE 2017."/>
    <s v="LAURA MARCELA BONILLA PENAGOS"/>
    <n v="52395807"/>
    <s v="INVERSIÓN"/>
    <s v="3-3-1-15-07-45-1329-00"/>
    <n v="450"/>
    <n v="540"/>
    <n v="6147900"/>
    <s v="NO"/>
    <n v="0"/>
    <s v="NO"/>
    <n v="0"/>
    <s v="NO APLICA"/>
    <d v="2017-10-01T00:00:00"/>
    <s v="NO APLICA"/>
    <s v="NO APLICA"/>
    <s v="NO"/>
    <n v="0"/>
    <s v="NO APLICA"/>
    <n v="6147900"/>
    <n v="1"/>
    <s v="NO APLICA"/>
    <s v="NO APLICA"/>
  </r>
  <r>
    <n v="2017"/>
    <x v="14"/>
    <s v="ACTAS"/>
    <n v="10"/>
    <x v="6"/>
    <s v="NO APLICA"/>
    <s v="V/R. DE LA SEGURIDAD SOCIAL EN SALUD POR LOS HONORARIOS DE LOS EDILES DE LA LOCLIDAD POR LA ASISTENCIA A LA SESIONES REALIZADAS DURANTE EL MES DE OCTUBRE DE 2017."/>
    <s v="JAIRO RAFAEL LOPEZ MACEA"/>
    <n v="79959809"/>
    <s v="INVERSIÓN"/>
    <s v="3-3-1-15-07-45-1329-00"/>
    <n v="450"/>
    <n v="541"/>
    <n v="6147900"/>
    <s v="NO"/>
    <n v="0"/>
    <s v="NO"/>
    <n v="0"/>
    <s v="NO APLICA"/>
    <d v="2017-10-01T00:00:00"/>
    <s v="NO APLICA"/>
    <s v="NO APLICA"/>
    <s v="NO"/>
    <n v="0"/>
    <s v="NO APLICA"/>
    <n v="6147900"/>
    <n v="1"/>
    <s v="NO APLICA"/>
    <s v="NO APLICA"/>
  </r>
  <r>
    <n v="2017"/>
    <x v="14"/>
    <s v="ACTAS"/>
    <n v="10"/>
    <x v="6"/>
    <s v="NO APLICA"/>
    <s v="V/R. DE LA SEGURIDAD SOCIAL EN SALUD POR LOS HONORARIOS DE LOS EDILES DE LA LOCLIDAD POR LA ASISTENCIA A LA SESIONES REALIZADAS DURANTE EL MES DE OCTUBRE DE 2017."/>
    <s v="CARLOS JOSE PELAEZ NADER"/>
    <n v="15049784"/>
    <s v="INVERSIÓN"/>
    <s v="3-3-1-15-07-45-1329-00"/>
    <n v="450"/>
    <n v="545"/>
    <n v="323500"/>
    <s v="NO"/>
    <n v="0"/>
    <s v="NO"/>
    <n v="0"/>
    <s v="NO APLICA"/>
    <d v="2017-10-01T00:00:00"/>
    <s v="NO APLICA"/>
    <s v="NO APLICA"/>
    <s v="NO"/>
    <n v="0"/>
    <s v="NO APLICA"/>
    <n v="323500"/>
    <n v="1"/>
    <s v="NO APLICA"/>
    <s v="NO APLICA"/>
  </r>
  <r>
    <n v="2017"/>
    <x v="14"/>
    <s v="ACTAS"/>
    <n v="10"/>
    <x v="6"/>
    <s v="NO APLICA"/>
    <s v="V/R. DE LA SEGURIDAD SOCIAL EN SALUD POR LOS HONORARIOS DE LOS EDILES DE LA LOCLIDAD POR LA ASISTENCIA A LA SESIONES REALIZADAS DURANTE EL MES DE OCTUBRE DE 2017."/>
    <s v="OSCAR ANTONIO CARO SUAREZ"/>
    <n v="19372340"/>
    <s v="INVERSIÓN"/>
    <s v="3-3-1-15-07-45-1329-00"/>
    <n v="450"/>
    <n v="546"/>
    <n v="647100"/>
    <s v="NO"/>
    <n v="0"/>
    <s v="NO"/>
    <n v="0"/>
    <s v="NO APLICA"/>
    <d v="2017-10-01T00:00:00"/>
    <s v="NO APLICA"/>
    <s v="NO APLICA"/>
    <s v="NO"/>
    <n v="0"/>
    <s v="NO APLICA"/>
    <n v="647100"/>
    <n v="1"/>
    <s v="NO APLICA"/>
    <s v="NO APLICA"/>
  </r>
  <r>
    <n v="2017"/>
    <x v="14"/>
    <s v="ACTAS"/>
    <n v="10"/>
    <x v="6"/>
    <s v="NO APLICA"/>
    <s v="V/R. DE LA SEGURIDAD SOCIAL EN SALUD POR LOS HONORARIOS DE LOS EDILES DE LA LOCLIDAD POR LA ASISTENCIA A LA SESIONES REALIZADAS DURANTE EL MES DE OCTUBRE DE 2017."/>
    <s v="MARTHA ELIZABETH TRIANA LAVERDE"/>
    <n v="41636317"/>
    <s v="INVERSIÓN"/>
    <s v="3-3-1-15-07-45-1329-00"/>
    <n v="450"/>
    <n v="547"/>
    <n v="323600"/>
    <s v="NO"/>
    <n v="0"/>
    <s v="NO"/>
    <n v="0"/>
    <s v="NO APLICA"/>
    <d v="2017-10-01T00:00:00"/>
    <s v="NO APLICA"/>
    <s v="NO APLICA"/>
    <s v="NO"/>
    <n v="0"/>
    <s v="NO APLICA"/>
    <n v="323600"/>
    <n v="1"/>
    <s v="NO APLICA"/>
    <s v="NO APLICA"/>
  </r>
  <r>
    <n v="2017"/>
    <x v="14"/>
    <s v="ACTAS"/>
    <n v="10"/>
    <x v="6"/>
    <s v="NO APLICA"/>
    <s v="V/R. DE LA SEGURIDAD SOCIAL EN SALUD POR LOS HONORARIOS DE LOS EDILES DE LA LOCLIDAD POR LA ASISTENCIA A LA SESIONES REALIZADAS DURANTE EL MES DE OCTUBRE DE 2017."/>
    <s v="LAURA MARCELA BONILLA PENAGOS"/>
    <n v="52395807"/>
    <s v="INVERSIÓN"/>
    <s v="3-3-1-15-07-45-1329-00"/>
    <n v="450"/>
    <n v="548"/>
    <n v="323500"/>
    <s v="NO"/>
    <n v="0"/>
    <s v="NO"/>
    <n v="0"/>
    <s v="NO APLICA"/>
    <d v="2017-10-01T00:00:00"/>
    <s v="NO APLICA"/>
    <s v="NO APLICA"/>
    <s v="NO"/>
    <n v="0"/>
    <s v="NO APLICA"/>
    <n v="323500"/>
    <n v="1"/>
    <s v="NO APLICA"/>
    <s v="NO APLICA"/>
  </r>
  <r>
    <n v="2017"/>
    <x v="25"/>
    <s v="ACTAS"/>
    <n v="12"/>
    <x v="6"/>
    <s v="NO APLICA"/>
    <s v="V/R. DE LOS HONORARIOS DE LOSEDILES DE LA LOCALIDD DE TEUSAQUILLO, POR L A ASISTENCIA A LAS SESIONES REALIZADAS DURANTE EL MES DE NOVIEMBRE DE 2017."/>
    <s v="DORIS CAMILA MANZANAREZ MENDEZ"/>
    <n v="1026250511"/>
    <s v="INVERSIÓN"/>
    <s v="3-3-1-15-07-45-1329-00"/>
    <n v="471"/>
    <n v="575"/>
    <n v="5824300"/>
    <s v="NO"/>
    <n v="0"/>
    <s v="NO"/>
    <n v="0"/>
    <s v="NO APLICA"/>
    <d v="2017-12-01T00:00:00"/>
    <s v="NO APLICA"/>
    <s v="NO APLICA"/>
    <s v="NO"/>
    <n v="0"/>
    <s v="NO APLICA"/>
    <n v="5824300"/>
    <n v="1"/>
    <s v="NO APLICA"/>
    <s v="NO APLICA"/>
  </r>
  <r>
    <n v="2017"/>
    <x v="25"/>
    <s v="ACTAS"/>
    <n v="12"/>
    <x v="6"/>
    <s v="NO APLICA"/>
    <s v="V/R. DE LOS HONORARIOS DE LOSEDILES DE LA LOCALIDD DE TEUSAQUILLO, POR L A ASISTENCIA A LAS SESIONES REALIZADAS DURANTE EL MES DE NOVIEMBRE DE 2017."/>
    <s v="LUIS CARLOS VARGAS GUTIERREZ"/>
    <n v="1032432645"/>
    <s v="INVERSIÓN"/>
    <s v="3-3-1-15-07-45-1329-00"/>
    <n v="471"/>
    <n v="576"/>
    <n v="6471400"/>
    <s v="NO"/>
    <n v="0"/>
    <s v="NO"/>
    <n v="0"/>
    <s v="NO APLICA"/>
    <d v="2017-12-01T00:00:00"/>
    <s v="NO APLICA"/>
    <s v="NO APLICA"/>
    <s v="NO"/>
    <n v="0"/>
    <s v="NO APLICA"/>
    <n v="6471400"/>
    <n v="1"/>
    <s v="NO APLICA"/>
    <s v="NO APLICA"/>
  </r>
  <r>
    <n v="2017"/>
    <x v="25"/>
    <s v="ACTAS"/>
    <n v="12"/>
    <x v="6"/>
    <s v="NO APLICA"/>
    <s v="V/R. DE LOS HONORARIOS DE LOSEDILES DE LA LOCALIDD DE TEUSAQUILLO, POR L A ASISTENCIA A LAS SESIONES REALIZADAS DURANTE EL MES DE NOVIEMBRE DE 2017."/>
    <s v="CARLOS JOSE PELAEZ NADER"/>
    <n v="15049784"/>
    <s v="INVERSIÓN"/>
    <s v="3-3-1-15-07-45-1329-00"/>
    <n v="471"/>
    <n v="577"/>
    <n v="6471400"/>
    <s v="NO"/>
    <n v="0"/>
    <s v="NO"/>
    <n v="0"/>
    <s v="NO APLICA"/>
    <d v="2017-12-01T00:00:00"/>
    <s v="NO APLICA"/>
    <s v="NO APLICA"/>
    <s v="NO"/>
    <n v="0"/>
    <s v="NO APLICA"/>
    <n v="6471400"/>
    <n v="1"/>
    <s v="NO APLICA"/>
    <s v="NO APLICA"/>
  </r>
  <r>
    <n v="2017"/>
    <x v="25"/>
    <s v="ACTAS"/>
    <n v="12"/>
    <x v="6"/>
    <s v="NO APLICA"/>
    <s v="V/R. DE LOS HONORARIOS DE LOSEDILES DE LA LOCALIDD DE TEUSAQUILLO, POR L A ASISTENCIA A LAS SESIONES REALIZADAS DURANTE EL MES DE NOVIEMBRE DE 2017."/>
    <s v="JORGE ALEJANDRO RUBIO LUGO"/>
    <n v="19222399"/>
    <s v="INVERSIÓN"/>
    <s v="3-3-1-15-07-45-1329-00"/>
    <n v="471"/>
    <n v="578"/>
    <n v="6471400"/>
    <s v="NO"/>
    <n v="0"/>
    <s v="NO"/>
    <n v="0"/>
    <s v="NO APLICA"/>
    <d v="2017-12-01T00:00:00"/>
    <s v="NO APLICA"/>
    <s v="NO APLICA"/>
    <s v="NO"/>
    <n v="0"/>
    <s v="NO APLICA"/>
    <n v="6471400"/>
    <n v="1"/>
    <s v="NO APLICA"/>
    <s v="NO APLICA"/>
  </r>
  <r>
    <n v="2017"/>
    <x v="91"/>
    <s v="ACTAS"/>
    <n v="12"/>
    <x v="6"/>
    <s v="NO APLICA"/>
    <s v="V/R. DE LOS HONORARIOS DE LOSEDILES DE LA LOCALIDD DE TEUSAQUILLO, POR L A ASISTENCIA A LAS SESIONES REALIZADAS DURANTE EL MES DE NOVIEMBRE DE 2017."/>
    <s v="OSCAR ANTONIO CARO SUAREZ"/>
    <n v="19372340"/>
    <s v="INVERSIÓN"/>
    <s v="3-3-1-15-07-45-1329-00"/>
    <n v="471"/>
    <n v="579"/>
    <n v="6471400"/>
    <s v="NO"/>
    <n v="0"/>
    <s v="NO"/>
    <n v="0"/>
    <s v="NO APLICA"/>
    <d v="2017-12-30T00:00:00"/>
    <s v="NO APLICA"/>
    <s v="NO APLICA"/>
    <s v="NO"/>
    <n v="0"/>
    <s v="NO APLICA"/>
    <n v="6471400"/>
    <n v="1"/>
    <s v="NO APLICA"/>
    <s v="NO APLICA"/>
  </r>
  <r>
    <n v="2017"/>
    <x v="25"/>
    <s v="ACTAS"/>
    <n v="12"/>
    <x v="6"/>
    <s v="NO APLICA"/>
    <s v="V/R. DE LOS HONORARIOS DE LOSEDILES DE LA LOCALIDD DE TEUSAQUILLO, POR L A ASISTENCIA A LAS SESIONES REALIZADAS DURANTE EL MES DE NOVIEMBRE DE 2017."/>
    <s v="QUENA MARIA RIBADENEIRA MIÑO"/>
    <n v="27252146"/>
    <s v="INVERSIÓN"/>
    <s v="3-3-1-15-07-45-1329-00"/>
    <n v="471"/>
    <n v="580"/>
    <n v="5824300"/>
    <s v="NO"/>
    <n v="0"/>
    <s v="NO"/>
    <n v="0"/>
    <s v="NO APLICA"/>
    <d v="2017-12-01T00:00:00"/>
    <s v="NO APLICA"/>
    <s v="NO APLICA"/>
    <s v="NO"/>
    <n v="0"/>
    <s v="NO APLICA"/>
    <n v="5824300"/>
    <n v="1"/>
    <s v="NO APLICA"/>
    <s v="NO APLICA"/>
  </r>
  <r>
    <n v="2017"/>
    <x v="25"/>
    <s v="ACTAS"/>
    <n v="12"/>
    <x v="6"/>
    <s v="NO APLICA"/>
    <s v="V/R. DE LOS HONORARIOS DE LOSEDILES DE LA LOCALIDD DE TEUSAQUILLO, POR L A ASISTENCIA A LAS SESIONES REALIZADAS DURANTE EL MES DE NOVIEMBRE DE 2017."/>
    <s v="MARTHA ELIZABETH TRIANA LAVERDE"/>
    <n v="41636317"/>
    <s v="INVERSIÓN"/>
    <s v="3-3-1-15-07-45-1329-00"/>
    <n v="471"/>
    <n v="581"/>
    <n v="6471400"/>
    <s v="NO"/>
    <n v="0"/>
    <s v="NO"/>
    <n v="0"/>
    <s v="NO APLICA"/>
    <d v="2017-12-01T00:00:00"/>
    <s v="NO APLICA"/>
    <s v="NO APLICA"/>
    <s v="NO"/>
    <n v="0"/>
    <s v="NO APLICA"/>
    <n v="6471400"/>
    <n v="1"/>
    <s v="NO APLICA"/>
    <s v="NO APLICA"/>
  </r>
  <r>
    <n v="2017"/>
    <x v="25"/>
    <s v="ACTAS"/>
    <n v="12"/>
    <x v="6"/>
    <s v="NO APLICA"/>
    <s v="V/R. DE LOS HONORARIOS DE LOSEDILES DE LA LOCALIDD DE TEUSAQUILLO, POR L A ASISTENCIA A LAS SESIONES REALIZADAS DURANTE EL MES DE NOVIEMBRE DE 2017."/>
    <s v="LAURA MARCELA BONILLA PENAGOS"/>
    <n v="52395807"/>
    <s v="INVERSIÓN"/>
    <s v="3-3-1-15-07-45-1329-00"/>
    <n v="471"/>
    <n v="582"/>
    <n v="6471400"/>
    <s v="NO"/>
    <n v="0"/>
    <s v="NO"/>
    <n v="0"/>
    <s v="NO APLICA"/>
    <d v="2017-12-01T00:00:00"/>
    <s v="NO APLICA"/>
    <s v="NO APLICA"/>
    <s v="NO"/>
    <n v="0"/>
    <s v="NO APLICA"/>
    <n v="6471400"/>
    <n v="1"/>
    <s v="NO APLICA"/>
    <s v="NO APLICA"/>
  </r>
  <r>
    <n v="2017"/>
    <x v="25"/>
    <s v="ACTAS"/>
    <n v="12"/>
    <x v="6"/>
    <s v="NO APLICA"/>
    <s v="V/R. DE LOS HONORARIOS DE LOSEDILES DE LA LOCALIDD DE TEUSAQUILLO, POR L A ASISTENCIA A LAS SESIONES REALIZADAS DURANTE EL MES DE NOVIEMBRE DE 2017."/>
    <s v="JAIRO RAFAEL LOPEZ MACEA"/>
    <n v="79959809"/>
    <s v="INVERSIÓN"/>
    <s v="3-3-1-15-07-45-1329-00"/>
    <n v="471"/>
    <n v="585"/>
    <n v="6471400"/>
    <s v="NO"/>
    <n v="0"/>
    <s v="NO"/>
    <n v="0"/>
    <s v="NO APLICA"/>
    <d v="2017-12-01T00:00:00"/>
    <s v="NO APLICA"/>
    <s v="NO APLICA"/>
    <s v="NO"/>
    <n v="0"/>
    <s v="NO APLICA"/>
    <n v="6471400"/>
    <n v="1"/>
    <s v="NO APLICA"/>
    <s v="NO APLICA"/>
  </r>
  <r>
    <n v="2017"/>
    <x v="92"/>
    <s v="ACTAS"/>
    <n v="11"/>
    <x v="6"/>
    <s v="NO APLICA"/>
    <s v="V/R. DE LOS HONORARIOS DE LOSEDILES DE LA LOCALIDD DE TEUSAQUILLO, POR L A ASISTENCIA A LAS SESIONES REALIZADAS DURANTE EL MES DE NOVIEMBRE DE 2017."/>
    <s v="DORIS CAMILA MANZANAREZ MENDEZ"/>
    <n v="1026250511"/>
    <s v="INVERSIÓN"/>
    <s v="3-3-1-15-07-45-1329-00"/>
    <n v="477"/>
    <n v="592"/>
    <n v="200"/>
    <s v="NO"/>
    <n v="0"/>
    <s v="NO"/>
    <n v="0"/>
    <s v="NO APLICA"/>
    <d v="2017-11-01T00:00:00"/>
    <s v="NO APLICA"/>
    <s v="NO APLICA"/>
    <s v="NO"/>
    <n v="0"/>
    <s v="NO APLICA"/>
    <n v="200"/>
    <n v="1"/>
    <s v="NO APLICA"/>
    <s v="NO APLICA"/>
  </r>
  <r>
    <n v="2017"/>
    <x v="25"/>
    <s v="ACTAS"/>
    <n v="12"/>
    <x v="6"/>
    <s v="NO APLICA"/>
    <s v="V/R. DE LOS HONORARIOS DE LOSEDILES DE LA LOCALIDD DE TEUSAQUILLO, POR L A ASISTENCIA A LAS SESIONES REALIZADAS DURANTE EL MES DE DICIEMBRE DE 2017."/>
    <s v="DORIS CAMILA MANZANAREZ MENDEZ"/>
    <n v="1026250511"/>
    <s v="INVERSIÓN"/>
    <s v="3-3-1-15-07-45-1329-00"/>
    <n v="504"/>
    <n v="605"/>
    <n v="5824300"/>
    <s v="NO"/>
    <n v="0"/>
    <s v="NO"/>
    <n v="0"/>
    <s v="NO APLICA"/>
    <d v="2017-12-01T00:00:00"/>
    <s v="NO APLICA"/>
    <s v="NO APLICA"/>
    <s v="NO"/>
    <n v="0"/>
    <s v="NO APLICA"/>
    <n v="5824300"/>
    <n v="1"/>
    <s v="NO APLICA"/>
    <s v="NO APLICA"/>
  </r>
  <r>
    <n v="2017"/>
    <x v="25"/>
    <s v="ACTAS"/>
    <n v="12"/>
    <x v="6"/>
    <s v="NO APLICA"/>
    <s v="V/R. DE LOS HONORARIOS DE LOSEDILES DE LA LOCALIDD DE TEUSAQUILLO, POR L A ASISTENCIA A LAS SESIONES REALIZADAS DURANTE EL MES DE DICIEMBRE DE 2017."/>
    <s v="LUIS CARLOS VARGAS GUTIERREZ"/>
    <n v="1032432645"/>
    <s v="INVERSIÓN"/>
    <s v="3-3-1-15-07-45-1329-00"/>
    <n v="504"/>
    <n v="606"/>
    <n v="6147900"/>
    <s v="NO"/>
    <n v="0"/>
    <s v="NO"/>
    <n v="0"/>
    <s v="NO APLICA"/>
    <d v="2017-12-01T00:00:00"/>
    <s v="NO APLICA"/>
    <s v="NO APLICA"/>
    <s v="NO"/>
    <n v="0"/>
    <s v="NO APLICA"/>
    <n v="6147900"/>
    <n v="1"/>
    <s v="NO APLICA"/>
    <s v="NO APLICA"/>
  </r>
  <r>
    <n v="2017"/>
    <x v="3"/>
    <s v="ACTAS"/>
    <n v="12"/>
    <x v="6"/>
    <s v="NO APLICA"/>
    <s v="V/R. DE LOS HONORARIOS DE LOSEDILES DE LA LOCALIDD DE TEUSAQUILLO, POR L A ASISTENCIA A LAS SESIONES REALIZADAS DURANTE EL MES DE DICIEMBRE DE 2017."/>
    <s v="CARLOS JOSE PELAEZ NADER"/>
    <n v="15049784"/>
    <s v="INVERSIÓN"/>
    <s v="3-3-1-15-07-45-1329-00"/>
    <n v="504"/>
    <n v="607"/>
    <n v="6471400"/>
    <s v="NO"/>
    <n v="0"/>
    <s v="NO"/>
    <n v="0"/>
    <s v="NO APLICA"/>
    <d v="2017-01-01T00:00:00"/>
    <s v="NO APLICA"/>
    <s v="NO APLICA"/>
    <s v="NO"/>
    <n v="0"/>
    <s v="NO APLICA"/>
    <n v="6471400"/>
    <n v="1"/>
    <s v="NO APLICA"/>
    <s v="NO APLICA"/>
  </r>
  <r>
    <n v="2017"/>
    <x v="3"/>
    <s v="ACTAS"/>
    <n v="12"/>
    <x v="6"/>
    <s v="NO APLICA"/>
    <s v="V/R. DE LOS HONORARIOS DE LOSEDILES DE LA LOCALIDD DE TEUSAQUILLO, POR L A ASISTENCIA A LAS SESIONES REALIZADAS DURANTE EL MES DE DICIEMBRE DE 2017."/>
    <s v="JORGE ALEJANDRO RUBIO LUGO"/>
    <n v="19222399"/>
    <s v="INVERSIÓN"/>
    <s v="3-3-1-15-07-45-1329-00"/>
    <n v="504"/>
    <n v="608"/>
    <n v="6147900"/>
    <s v="NO"/>
    <n v="0"/>
    <s v="NO"/>
    <n v="0"/>
    <s v="NO APLICA"/>
    <d v="2017-01-01T00:00:00"/>
    <s v="NO APLICA"/>
    <s v="NO APLICA"/>
    <s v="NO"/>
    <n v="0"/>
    <s v="NO APLICA"/>
    <n v="6147900"/>
    <n v="1"/>
    <s v="NO APLICA"/>
    <s v="NO APLICA"/>
  </r>
  <r>
    <n v="2017"/>
    <x v="25"/>
    <s v="ACTAS"/>
    <n v="12"/>
    <x v="6"/>
    <s v="NO APLICA"/>
    <s v="V/R. DE LOS HONORARIOS DE LOSEDILES DE LA LOCALIDD DE TEUSAQUILLO, POR L A ASISTENCIA A LAS SESIONES REALIZADAS DURANTE EL MES DE DICIEMBRE DE 2017."/>
    <s v="OSCAR ANTONIO CARO SUAREZ"/>
    <n v="19372340"/>
    <s v="INVERSIÓN"/>
    <s v="3-3-1-15-07-45-1329-00"/>
    <n v="504"/>
    <n v="609"/>
    <n v="6471400"/>
    <s v="NO"/>
    <n v="0"/>
    <s v="NO"/>
    <n v="0"/>
    <s v="NO APLICA"/>
    <d v="2017-12-01T00:00:00"/>
    <s v="NO APLICA"/>
    <s v="NO APLICA"/>
    <s v="NO"/>
    <n v="0"/>
    <s v="NO APLICA"/>
    <n v="6471400"/>
    <n v="1"/>
    <s v="NO APLICA"/>
    <s v="NO APLICA"/>
  </r>
  <r>
    <n v="2017"/>
    <x v="3"/>
    <s v="ACTAS"/>
    <n v="12"/>
    <x v="6"/>
    <s v="NO APLICA"/>
    <s v="V/R. DE LOS HONORARIOS DE LOSEDILES DE LA LOCALIDD DE TEUSAQUILLO, POR L A ASISTENCIA A LAS SESIONES REALIZADAS DURANTE EL MES DE DICIEMBRE DE 2017."/>
    <s v="QUENA MARIA RIBADENEIRA MIÑO"/>
    <n v="27252146"/>
    <s v="INVERSIÓN"/>
    <s v="3-3-1-15-07-45-1329-00"/>
    <n v="504"/>
    <n v="610"/>
    <n v="5500700"/>
    <s v="NO"/>
    <n v="0"/>
    <s v="NO"/>
    <n v="0"/>
    <s v="NO APLICA"/>
    <d v="2017-01-01T00:00:00"/>
    <s v="NO APLICA"/>
    <s v="NO APLICA"/>
    <s v="NO"/>
    <n v="0"/>
    <s v="NO APLICA"/>
    <n v="5500700"/>
    <n v="1"/>
    <s v="NO APLICA"/>
    <s v="NO APLICA"/>
  </r>
  <r>
    <n v="2017"/>
    <x v="3"/>
    <s v="ACTAS"/>
    <n v="12"/>
    <x v="6"/>
    <s v="NO APLICA"/>
    <s v="V/R. DE LOS HONORARIOS DE LOSEDILES DE LA LOCALIDD DE TEUSAQUILLO, POR L A ASISTENCIA A LAS SESIONES REALIZADAS DURANTE EL MES DE DICIEMBRE DE 2017."/>
    <s v="MARTHA ELIZABETH TRIANA LAVERDE"/>
    <n v="41636317"/>
    <s v="INVERSIÓN"/>
    <s v="3-3-1-15-07-45-1329-00"/>
    <n v="504"/>
    <n v="611"/>
    <n v="6147900"/>
    <s v="NO"/>
    <n v="0"/>
    <s v="NO"/>
    <n v="0"/>
    <s v="NO APLICA"/>
    <d v="2017-01-01T00:00:00"/>
    <s v="NO APLICA"/>
    <s v="NO APLICA"/>
    <s v="NO"/>
    <n v="0"/>
    <s v="NO APLICA"/>
    <n v="6147900"/>
    <n v="1"/>
    <s v="NO APLICA"/>
    <s v="NO APLICA"/>
  </r>
  <r>
    <n v="2017"/>
    <x v="3"/>
    <s v="ACTAS"/>
    <n v="12"/>
    <x v="6"/>
    <s v="NO APLICA"/>
    <s v="V/R. DE LOS HONORARIOS DE LOSEDILES DE LA LOCALIDD DE TEUSAQUILLO, POR L A ASISTENCIA A LAS SESIONES REALIZADAS DURANTE EL MES DE DICIEMBRE DE 2017."/>
    <s v="LAURA MARCELA BONILLA PENAGOS"/>
    <n v="52395807"/>
    <s v="INVERSIÓN"/>
    <s v="3-3-1-15-07-45-1329-00"/>
    <n v="504"/>
    <n v="612"/>
    <n v="6471400"/>
    <s v="NO"/>
    <n v="0"/>
    <s v="NO"/>
    <n v="0"/>
    <s v="NO APLICA"/>
    <d v="2017-01-01T00:00:00"/>
    <s v="NO APLICA"/>
    <s v="NO APLICA"/>
    <s v="NO"/>
    <n v="0"/>
    <s v="NO APLICA"/>
    <n v="6471400"/>
    <n v="1"/>
    <s v="NO APLICA"/>
    <s v="NO APLICA"/>
  </r>
  <r>
    <n v="2017"/>
    <x v="3"/>
    <s v="ACTAS"/>
    <n v="12"/>
    <x v="6"/>
    <s v="NO APLICA"/>
    <s v="V/R. DE LOS HONORARIOS DE LOSEDILES DE LA LOCALIDD DE TEUSAQUILLO, POR L A ASISTENCIA A LAS SESIONES REALIZADAS DURANTE EL MES DE DICIEMBRE DE 2017."/>
    <s v="JAIRO RAFAEL LOPEZ MACEA"/>
    <n v="79959809"/>
    <s v="INVERSIÓN"/>
    <s v="3-3-1-15-07-45-1329-00"/>
    <n v="504"/>
    <n v="613"/>
    <n v="6471400"/>
    <s v="NO"/>
    <n v="0"/>
    <s v="NO"/>
    <n v="0"/>
    <s v="NO APLICA"/>
    <d v="2017-01-01T00:00:00"/>
    <s v="NO APLICA"/>
    <s v="NO APLICA"/>
    <s v="NO"/>
    <n v="0"/>
    <s v="NO APLICA"/>
    <n v="6471400"/>
    <n v="1"/>
    <s v="NO APLICA"/>
    <s v="NO APLICA"/>
  </r>
  <r>
    <n v="2017"/>
    <x v="32"/>
    <s v="CONTRATO DE PRESTACION DE SERVICIOS DE APOYO A LA GESTION"/>
    <n v="1"/>
    <x v="4"/>
    <n v="1"/>
    <s v="El contrato que se pretende celebrar, tendrá por objeto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s v="CATHERINNE  HURTADO SANCHEZ"/>
    <n v="52530406"/>
    <s v="INVERSIÓN"/>
    <s v="3-3-1-15-07-45-1329-00"/>
    <n v="208"/>
    <n v="215"/>
    <n v="17200000"/>
    <s v="NO"/>
    <n v="0"/>
    <s v="NO"/>
    <n v="0"/>
    <s v="11 MESES"/>
    <d v="2017-02-01T00:00:00"/>
    <d v="2017-05-30T00:00:00"/>
    <d v="2017-05-31T00:00:00"/>
    <s v="NO"/>
    <n v="0"/>
    <s v="MARIA CORNELIA NISPERUZA"/>
    <n v="17200000"/>
    <n v="1"/>
    <n v="1"/>
    <s v="LIQUIDADO"/>
  </r>
  <r>
    <n v="2017"/>
    <x v="51"/>
    <s v="CONTRATO DE PRESTACION DE SERVICIOS DE APOYO A LA GESTION"/>
    <n v="13"/>
    <x v="4"/>
    <n v="1"/>
    <s v="El contrato que se pretende celebrar, tendrá por objeto¿¿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
    <s v="HUGO ALBERTO MERCADO TIRADO"/>
    <n v="1066178962"/>
    <s v="INVERSIÓN"/>
    <s v="3-3-1-15-07-45-1329-00"/>
    <s v="219_x000a_427"/>
    <s v="243_x000a_515"/>
    <n v="33600000"/>
    <s v="NO"/>
    <n v="0"/>
    <s v="SI"/>
    <n v="11200000"/>
    <s v="8 MESES"/>
    <d v="2017-02-10T00:00:00"/>
    <d v="2017-12-29T00:00:00"/>
    <m/>
    <s v="SI"/>
    <s v="2 MESES Y 20 DÍAS"/>
    <m/>
    <n v="42700000"/>
    <n v="0.953125"/>
    <n v="1"/>
    <s v="FINALIZADO"/>
  </r>
  <r>
    <n v="2017"/>
    <x v="51"/>
    <s v="CONTRATO DE PRESTACION DE SERVICIOS DE APOYO A LA GESTION"/>
    <n v="12"/>
    <x v="4"/>
    <n v="1"/>
    <s v="El contrato que se pretende celebrar, tendrá por objeto¿Prestación de servicios profesionales al Área de Gestión Policiva de la Alcaldía Local de Teusaquillo, con el fin de realizar las actividades concernientes a los trámites relacionados con los Planes de Mejoramiento, Acciones Constitucionales y legales, así como sustanciar los actos administrativos consistentes en permisos y/o conceptos para la realización de eventos de carácter masivo y/o aglomeraciones que se realicen en la localidad¿."/>
    <s v="LUIS ALFREDO PERDOMO BERMEO"/>
    <n v="12240699"/>
    <s v="INVERSIÓN"/>
    <s v="3-3-1-15-07-45-1329-00"/>
    <n v="220"/>
    <n v="245"/>
    <n v="37600000"/>
    <s v="NO"/>
    <n v="0"/>
    <s v="NO"/>
    <n v="0"/>
    <s v="8 MESES"/>
    <d v="2017-02-10T00:00:00"/>
    <d v="2017-10-09T00:00:00"/>
    <m/>
    <s v="NO"/>
    <n v="0"/>
    <s v="MARIA CORNELIA NISPERUZA"/>
    <n v="37600000"/>
    <n v="1"/>
    <n v="1"/>
    <s v="LIQUIDADO"/>
  </r>
  <r>
    <n v="2017"/>
    <x v="75"/>
    <s v="CONTRATO DE PRESTACION DE SERVICIOS DE APOYO A LA GESTION"/>
    <n v="26"/>
    <x v="4"/>
    <n v="1"/>
    <s v="El contrato que se pretende celebrar, tendrá por objeto ¿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
    <s v="TORRES RICAUTE CINDY LICCETTE"/>
    <n v="1015403868"/>
    <s v="INVERSIÓN"/>
    <s v="3-3-1-15-07-45-1329-00"/>
    <n v="238"/>
    <n v="253"/>
    <n v="20139672"/>
    <s v="NO"/>
    <n v="0"/>
    <s v="NO"/>
    <n v="0"/>
    <s v="7 MESES"/>
    <d v="2017-02-16T00:00:00"/>
    <d v="2017-09-15T00:00:00"/>
    <m/>
    <s v="NO"/>
    <n v="0"/>
    <s v="MARIA CORNELIA NISPERUZA"/>
    <n v="20139672"/>
    <n v="1"/>
    <n v="1"/>
    <s v="LIQUIDADO"/>
  </r>
  <r>
    <n v="2017"/>
    <x v="75"/>
    <s v="CONTRATO DE PRESTACION DE SERVICIOS DE APOYO A LA GESTION"/>
    <n v="27"/>
    <x v="4"/>
    <n v="1"/>
    <s v="El contrato que se pretende celebrar, tendrá por objeto ¿Prestación de servicios profesionales al Área de Gestión Policiva en el trámite procesal  de las Actuaciones Administrativas y preliminares adelantadas con miras a la restitución del espacio público y la atención a los vendedores informales de la localidad¿."/>
    <s v="OSCAR ANDRES MESA RODRIGUEZ"/>
    <n v="82391015"/>
    <s v="INVERSIÓN"/>
    <s v="3-3-1-15-07-45-1329-00"/>
    <n v="239"/>
    <n v="254"/>
    <n v="31500000"/>
    <s v="NO"/>
    <n v="0"/>
    <s v="NO"/>
    <n v="0"/>
    <s v="7 MESES"/>
    <d v="2017-02-16T00:00:00"/>
    <d v="2017-09-15T00:00:00"/>
    <m/>
    <s v="NO"/>
    <n v="0"/>
    <s v="MARIA CORNELIA NISPERUZA"/>
    <n v="31350000"/>
    <n v="0.99523809523809526"/>
    <n v="1"/>
    <s v="FINALIZADO"/>
  </r>
  <r>
    <n v="2017"/>
    <x v="75"/>
    <s v="CONTRATO DE PRESTACION DE SERVICIOS DE APOYO A LA GESTION"/>
    <n v="24"/>
    <x v="4"/>
    <n v="1"/>
    <s v="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s v="BELKIS CECILIA CASTRO MONTERROSA"/>
    <n v="22501932"/>
    <s v="INVERSIÓN"/>
    <s v="3-3-1-15-07-45-1329-00"/>
    <s v="240_x000a_383"/>
    <s v="256_x000a_466"/>
    <n v="28402108"/>
    <s v="NO"/>
    <n v="0"/>
    <s v="SI"/>
    <n v="13930557"/>
    <s v="7 MESES"/>
    <d v="2017-02-17T00:00:00"/>
    <d v="2017-12-29T00:00:00"/>
    <m/>
    <m/>
    <s v="3 MESES Y 13 DÍAS"/>
    <s v="MARIA CORNELIA NISPERUZA"/>
    <n v="40303943"/>
    <n v="0.95207667648611305"/>
    <n v="1"/>
    <s v="FINALIZADO"/>
  </r>
  <r>
    <n v="2017"/>
    <x v="93"/>
    <s v="CONTRATO DE PRESTACION DE SERVICIOS DE APOYO A LA GESTION"/>
    <n v="28"/>
    <x v="4"/>
    <n v="1"/>
    <s v="El contrato que se pretende celebrar, tendrá por objeto¿¿Prestación de servicios profesionales al Área de Gestión Policiva para la descongestión e impulso procesal a las actuaciones administrativas y preliminares correspondientes al régimen de obras y urbanismo anteriores al año 2015, así como recepcionar diligencias de expresión de opiniones correspondientes al tema urbanístico.¿"/>
    <s v="ABELARDO JESUS RAMOS RAMOS"/>
    <n v="8722208"/>
    <s v="INVERSIÓN"/>
    <s v="3-3-1-15-07-45-1329-00"/>
    <n v="243"/>
    <n v="275"/>
    <n v="28402108"/>
    <s v="NO"/>
    <n v="0"/>
    <s v="NO"/>
    <n v="0"/>
    <s v="7 MESES"/>
    <d v="2017-02-24T00:00:00"/>
    <d v="2017-09-23T00:00:00"/>
    <m/>
    <s v="NO"/>
    <n v="0"/>
    <s v="MARIA CORNELIA NISPERUZA"/>
    <n v="28402108"/>
    <n v="1"/>
    <n v="1"/>
    <s v="LIQUIDADO"/>
  </r>
  <r>
    <n v="2017"/>
    <x v="75"/>
    <s v="CONTRATO DE PRESTACION DE SERVICIOS DE APOYO A LA GESTION"/>
    <n v="29"/>
    <x v="4"/>
    <n v="1"/>
    <s v="El contrato que se pretende celebrar, tendrá por objeto¿¿Prestación de servicios profesionales al Área de Gestión Policiva de la Alcaldía Local de Teusaquillo, con el fin de realizar las actividades concernientes al trámite procesal de las Actuaciones Administrativas y requerimientos relacionados con Establecimientos de Comercio, así como recepcionar diligencias de expresión de opiniones correspondientes al tema.¿"/>
    <s v="JHONATAN  DUCUARA CAITA"/>
    <n v="1016016305"/>
    <s v="INVERSIÓN"/>
    <s v="3-3-1-15-07-45-1329-00"/>
    <n v="244"/>
    <n v="260"/>
    <n v="31500000"/>
    <s v="NO"/>
    <n v="0"/>
    <s v="NO"/>
    <n v="0"/>
    <s v="7 MESES"/>
    <d v="2017-02-17T00:00:00"/>
    <d v="2017-09-16T00:00:00"/>
    <m/>
    <s v="NO"/>
    <n v="0"/>
    <s v="MARIA CORNELIA NISPERUZA"/>
    <n v="31500000"/>
    <n v="1"/>
    <n v="1"/>
    <s v="LIQUIDADO"/>
  </r>
  <r>
    <n v="2017"/>
    <x v="38"/>
    <s v="CONTRATO DE PRESTACION DE SERVICIOS DE APOYO A LA GESTION"/>
    <n v="33"/>
    <x v="4"/>
    <n v="1"/>
    <s v="El contrato que se pretende celebrar, tendrá por objeto ¿Prestar sus servicios como auxiliar administrativo en la Secretaría General de Inspecciones"/>
    <s v="DANIEL RICARDO HURTADO BAUTISTA"/>
    <n v="80112111"/>
    <s v="INVERSIÓN"/>
    <s v="3-3-1-15-07-45-1329-00"/>
    <s v="251_x000a_433"/>
    <s v="264_x000a_523"/>
    <n v="17200000"/>
    <s v="NO"/>
    <n v="0"/>
    <s v="SI"/>
    <n v="4873333"/>
    <s v="8 MESES"/>
    <d v="2017-02-22T00:00:00"/>
    <d v="2017-12-29T00:00:00"/>
    <m/>
    <s v="SI"/>
    <s v="2 MESES Y 8 DÍAS"/>
    <s v="MARIA CORNELIA NISPERUZA"/>
    <n v="20998333"/>
    <n v="0.95129870056325427"/>
    <n v="1"/>
    <s v="FINALIZADO"/>
  </r>
  <r>
    <n v="2017"/>
    <x v="72"/>
    <s v="CONTRATO DE PRESTACION DE SERVICIOS DE APOYO A LA GESTION"/>
    <n v="35"/>
    <x v="4"/>
    <n v="1"/>
    <s v="El contrato que se pretende celebrar, tendrá por objeto ¿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
    <s v="JOSE MANUEL SANCHEZ TAMAYO"/>
    <n v="1010172202"/>
    <s v="INVERSIÓN"/>
    <s v="3-3-1-15-07-45-1329-00"/>
    <n v="258"/>
    <n v="269"/>
    <n v="10800000"/>
    <s v="NO"/>
    <n v="0"/>
    <s v="NO"/>
    <n v="0"/>
    <s v="4 MESES"/>
    <d v="2017-02-22T00:00:00"/>
    <d v="2017-06-21T00:00:00"/>
    <m/>
    <s v="NO"/>
    <n v="0"/>
    <s v="MARIA CORNELIA NISPERUZA"/>
    <n v="10800000"/>
    <n v="1"/>
    <n v="1"/>
    <s v="LIQUIDADO"/>
  </r>
  <r>
    <n v="2017"/>
    <x v="94"/>
    <s v="CONTRATO DE PRESTACION DE SERVICIOS DE APOYO A LA GESTION"/>
    <n v="38"/>
    <x v="4"/>
    <n v="1"/>
    <s v="El contrato que se pretende celebrar, tendrá por objeto¿¿¿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
    <s v="WILLIAM ANDRES ORTIZ GONZALEZ"/>
    <n v="79951944"/>
    <s v="INVERSIÓN"/>
    <s v="3-3-1-15-07-45-1329-00"/>
    <n v="259"/>
    <n v="270"/>
    <n v="19950000"/>
    <s v="NO"/>
    <n v="0"/>
    <s v="NO"/>
    <n v="0"/>
    <s v="7 MESES"/>
    <d v="2017-02-22T00:00:00"/>
    <d v="2017-09-21T00:00:00"/>
    <m/>
    <s v="NO"/>
    <n v="0"/>
    <s v="MARIA CORNELIA NISPERUZA"/>
    <n v="19950000"/>
    <n v="1"/>
    <n v="1"/>
    <s v="LIQUIDADO"/>
  </r>
  <r>
    <n v="2017"/>
    <x v="78"/>
    <s v="CONTRATO DE PRESTACION DE SERVICIOS DE APOYO A LA GESTION"/>
    <n v="40"/>
    <x v="4"/>
    <n v="1"/>
    <s v="El contrato que se pretende celebrar, tendrá por objeto ¿Prestación de servicios profesionales al Área de Gestión Policiva para la descongestión y trámite procesal a las actuaciones administrativas y preliminares correspondientes a Establecimientos de Comercio anteriores al año 2014.¿."/>
    <s v="ZAIDE NATALIE BURGOS BARRETO"/>
    <n v="1106395824"/>
    <s v="INVERSIÓN"/>
    <s v="3-3-1-15-07-45-1329-00"/>
    <n v="263"/>
    <n v="276"/>
    <n v="26600000"/>
    <s v="NO"/>
    <n v="0"/>
    <s v="NO"/>
    <n v="0"/>
    <s v="7 MESES"/>
    <d v="2017-02-27T00:00:00"/>
    <d v="2017-09-26T00:00:00"/>
    <m/>
    <s v="NO"/>
    <n v="0"/>
    <s v="MARIA CORNELIA NISPERUZA"/>
    <n v="26600000"/>
    <n v="1"/>
    <n v="1"/>
    <s v="LIQUIDADO"/>
  </r>
  <r>
    <n v="2017"/>
    <x v="95"/>
    <s v="CONTRATO DE PRESTACION DE SERVICIOS DE APOYO A LA GESTION"/>
    <n v="43"/>
    <x v="4"/>
    <n v="1"/>
    <s v="El contrato que se pretende celebrar, tendrá por objeto¿¿Prestación de servicios profesionalescon el fin de gestionar el proceso de cobro persuasivo dentro de las Actuaciones Administrativas que se adelantan en el Área de Gestión Policiva, así como dar trámite a las actuaciones administrativas relacionadas con establecimientos de comercio y/o espacio público, peticiones, quejas y requerimientos¿"/>
    <s v="LUIS FERNANDO QUINTERO CALDERON"/>
    <n v="12646690"/>
    <s v="INVERSIÓN"/>
    <s v="3-3-1-15-07-45-1329-00"/>
    <s v="268_x000a_356"/>
    <s v="279_x000a_433"/>
    <n v="21000000"/>
    <s v="NO"/>
    <n v="0"/>
    <s v="SI"/>
    <n v="10500000"/>
    <s v="5 MESES"/>
    <d v="2017-03-03T00:00:00"/>
    <d v="2017-10-17T00:00:00"/>
    <m/>
    <s v="SI"/>
    <s v="2 MESES Y 15 DÍAS"/>
    <s v="MARIA CORNELIA NISPERUZA"/>
    <n v="31080000"/>
    <n v="0.98666666666666669"/>
    <n v="1"/>
    <s v="FINALIZADO"/>
  </r>
  <r>
    <n v="2017"/>
    <x v="50"/>
    <s v="CONTRATO DE PRESTACION DE SERVICIOS DE APOYO A LA GESTION"/>
    <n v="45"/>
    <x v="4"/>
    <n v="1"/>
    <s v="Prestación de servicios profesionales al Área de Gestión Policiva a través de visitas a terreno y emisión de conceptos técnicos, para verificar el cumplimiento de la normatividad relativa a establecimientos de comercio y espacio público"/>
    <s v="DIANA MAYERLY LARROTA RAMIREZ"/>
    <n v="52104732"/>
    <s v="INVERSIÓN"/>
    <s v="3-3-1-15-07-45-1329-00"/>
    <n v="270"/>
    <n v="281"/>
    <n v="29400000"/>
    <s v="NO"/>
    <n v="0"/>
    <s v="NO"/>
    <n v="0"/>
    <s v="7 MESES"/>
    <d v="2017-03-09T00:00:00"/>
    <s v="8/102017"/>
    <m/>
    <s v="NO"/>
    <n v="0"/>
    <s v="MARIA CORNELIA NISPERUZA"/>
    <n v="29400000"/>
    <n v="1"/>
    <n v="1"/>
    <s v="LIQUIDADO"/>
  </r>
  <r>
    <n v="2017"/>
    <x v="50"/>
    <s v="CONTRATO DE PRESTACION DE SERVICIOS DE APOYO A LA GESTION"/>
    <n v="46"/>
    <x v="4"/>
    <n v="1"/>
    <s v="Prestación de servicios profesionales al Área de Gestión Policiva de la Alcaldía Local de Teusaquillo, en las actividades concernientes a registros, certificaciones, actualizaciones de datos, entre otras, con el fin dar cumplimiento a lo establecido en ley 675 de 2001 y 746 de 2009 y demás normas vigentes, así como, atender peticiones y requerimientos relacionados con propiedad horizontal.¿"/>
    <s v="KAREN GIULIANA JARA RIVEROS"/>
    <n v="1018407386"/>
    <s v="INVERSIÓN"/>
    <s v="3-3-1-15-07-45-1329-00"/>
    <n v="273"/>
    <n v="284"/>
    <n v="25200000"/>
    <s v="NO"/>
    <n v="0"/>
    <s v="NO"/>
    <n v="0"/>
    <s v="6 MESES"/>
    <d v="2017-03-07T00:00:00"/>
    <d v="2017-09-06T00:00:00"/>
    <m/>
    <s v="NO"/>
    <n v="0"/>
    <s v="MARIA CORNELIA NISPERUZA"/>
    <n v="22120000"/>
    <n v="0.87777777777777777"/>
    <n v="1"/>
    <s v="FINALIZADO"/>
  </r>
  <r>
    <n v="2017"/>
    <x v="96"/>
    <s v="CONTRATO DE PRESTACION DE SERVICIOS DE APOYO A LA GESTION"/>
    <n v="50"/>
    <x v="4"/>
    <n v="1"/>
    <s v="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y espacio público y obras y urbanismo"/>
    <s v="JOSE GABRIEL MOLINA LAGOS"/>
    <n v="19427171"/>
    <s v="INVERSIÓN"/>
    <s v="3-3-1-15-07-45-1329-00"/>
    <n v="283"/>
    <n v="324"/>
    <n v="22500000"/>
    <s v="NO"/>
    <n v="0"/>
    <s v="NO"/>
    <n v="0"/>
    <s v="5 MESES"/>
    <d v="2017-04-18T00:00:00"/>
    <d v="2017-10-18T00:00:00"/>
    <m/>
    <s v="NO"/>
    <n v="0"/>
    <s v="MARIA CORNELIA NISPERUZA"/>
    <n v="0"/>
    <n v="0"/>
    <n v="0"/>
    <s v="PROCESO DE DECLARACIÓN DE INCUMPLIMIENTO"/>
  </r>
  <r>
    <n v="2017"/>
    <x v="96"/>
    <s v="CONTRATO DE PRESTACION DE SERVICIOS DE APOYO A LA GESTION"/>
    <n v="51"/>
    <x v="4"/>
    <n v="1"/>
    <s v="El contrato que se pretende celebrar, tendrá por objeto ¿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s v="ANA MARIA MAZO LOPEZ"/>
    <n v="1019026678"/>
    <s v="INVERSIÓN"/>
    <s v="3-3-1-15-07-45-1329-00"/>
    <n v="295"/>
    <n v="323"/>
    <n v="38850000"/>
    <s v="NO"/>
    <n v="0"/>
    <s v="NO"/>
    <n v="0"/>
    <s v="8 MESES Y 19 DÍAS"/>
    <d v="2017-04-17T00:00:00"/>
    <d v="2018-01-04T00:00:00"/>
    <s v="NO APLICA"/>
    <s v="NO"/>
    <n v="0"/>
    <s v="MARIA CORNELIA NISPERUZA"/>
    <n v="34800000"/>
    <n v="0.89575289575289574"/>
    <n v="0.89575289575289574"/>
    <s v="EN EJECUCIÓN"/>
  </r>
  <r>
    <n v="2017"/>
    <x v="97"/>
    <s v="CONTRATO DE PRESTACION DE SERVICIOS DE APOYO A LA GESTION"/>
    <n v="61"/>
    <x v="4"/>
    <n v="1"/>
    <s v="OBJETO: ¿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
    <s v="JOSE MANUEL SANCHEZ TAMAYO"/>
    <n v="1010172202"/>
    <s v="INVERSIÓN"/>
    <s v="3-3-1-15-07-45-1329-00"/>
    <n v="344"/>
    <n v="405"/>
    <n v="16333333"/>
    <s v="NO"/>
    <n v="0"/>
    <s v="NO"/>
    <n v="0"/>
    <s v="5 MESES Y 25 DÍAS"/>
    <d v="2017-07-07T00:00:00"/>
    <d v="2017-12-31T00:00:00"/>
    <m/>
    <s v="NO"/>
    <n v="0"/>
    <s v="MARIA CORNELIA NISPERUZA"/>
    <n v="14746667"/>
    <n v="0.90285718169096285"/>
    <n v="1"/>
    <s v="FINALIZADO"/>
  </r>
  <r>
    <n v="2017"/>
    <x v="98"/>
    <s v="CONTRATO DE PRESTACION DE SERVICIOS DE APOYO A LA GESTION"/>
    <n v="67"/>
    <x v="4"/>
    <n v="1"/>
    <s v="EL CONTRATO QUE SE PRETENDE CELEBRAR, TENDRÁ POR OBJETO &quot;APOYAR OPERATIVAMENTE LAS ACCIONES RELACIONADAS CON LA APLICACION DE COMPARENDOS POR COMPORTAMIENTOS CONTRARIOS A LAS CONVIVENCIAS, DESPACHOS COMISORIOS, CTUALIZACION DE APLICATIVOS ENTRE OTROAS QUE SE REQUIERAN&quot;"/>
    <s v="ANDREA CATALINA GARCIA FLOREZ"/>
    <n v="1015407312"/>
    <s v="INVERSIÓN"/>
    <s v="3-3-1-15-07-45-1329-00"/>
    <s v="374_x000a_483"/>
    <s v="446_x000a_628"/>
    <n v="11124771"/>
    <s v="NO"/>
    <n v="0"/>
    <s v="SI"/>
    <n v="1054935"/>
    <s v="3 MESES Y 26 DÍAS"/>
    <d v="2017-09-05T00:00:00"/>
    <d v="2018-01-10T00:00:00"/>
    <s v="NO APLICA"/>
    <s v="SI"/>
    <s v="11 DÍAS"/>
    <s v="MARIA CORNELIA NISPERUZA"/>
    <n v="9590320"/>
    <n v="0.78740160066261045"/>
    <n v="0.78740160066261045"/>
    <s v="EN EJECUCIÓN"/>
  </r>
  <r>
    <n v="2017"/>
    <x v="86"/>
    <s v="CONTRATO DE PRESTACION DE SERVICIOS DE APOYO A LA GESTION"/>
    <n v="81"/>
    <x v="4"/>
    <n v="1"/>
    <s v="El contrato que se pretende celebrar, tendrá por objeto: ¿Apoyar jurídicamente la ejecución de las acciones requeridas para la depuración de las actuaciones administrativas que cursan en la Alcaldía Local de Teusaquillo ¿."/>
    <s v="JHONATAN  DUCUARA CAITA"/>
    <n v="1016016305"/>
    <s v="INVERSIÓN"/>
    <s v="3-3-1-15-07-45-1329-00"/>
    <n v="406"/>
    <n v="483"/>
    <n v="13500000"/>
    <s v="NO"/>
    <n v="0"/>
    <s v="NO"/>
    <n v="0"/>
    <s v="3 MESES"/>
    <d v="2017-09-29T00:00:00"/>
    <d v="2017-12-18T00:00:00"/>
    <m/>
    <s v="NO"/>
    <n v="0"/>
    <s v="MARIA CORNELIA NISPERUZA"/>
    <n v="11400000"/>
    <n v="0.84444444444444444"/>
    <n v="1"/>
    <s v="FINALIZADO"/>
  </r>
  <r>
    <n v="2017"/>
    <x v="99"/>
    <s v="CONTRATO DE PRESTACION DE SERVICIOS DE APOYO A LA GESTION"/>
    <n v="83"/>
    <x v="4"/>
    <n v="1"/>
    <s v="OBJETO: 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y espacio público.¿"/>
    <s v="TANIA PAOLA RONCANCIO RODRIGUEZ"/>
    <n v="1121897846"/>
    <s v="INVERSIÓN"/>
    <s v="3-3-1-15-07-45-1329-00"/>
    <n v="408"/>
    <n v="500"/>
    <n v="12180000"/>
    <s v="NO"/>
    <n v="0"/>
    <s v="NO"/>
    <n v="0"/>
    <s v="2 MESES Y 27 DÍAS"/>
    <d v="2017-10-03T00:00:00"/>
    <d v="2017-12-29T00:00:00"/>
    <m/>
    <s v="NO"/>
    <n v="0"/>
    <s v="MARIA CORNELIA NISPERUZA"/>
    <n v="10080000"/>
    <n v="0.82758620689655171"/>
    <n v="1"/>
    <s v="FINALIZADO"/>
  </r>
  <r>
    <n v="2017"/>
    <x v="99"/>
    <s v="CONTRATO DE PRESTACION DE SERVICIOS DE APOYO A LA GESTION"/>
    <n v="85"/>
    <x v="4"/>
    <n v="1"/>
    <s v="OBJETO: El contrato que se pretende celebrar, tendrá por objeto ¿Prestación de servicios de apoyo a la gestión al Área de Gestión Policiva de la Alcaldía Local de Teusaquillo, en las actividades concernientes a la recepción de correspondencia, registro, digitalización y seguimiento a los trámites administrativos del área, así como el manejo de agenda y elaboración de actas de reuniones¿."/>
    <s v="KAREN LORENA RUIZ RUGE"/>
    <n v="1030673686"/>
    <s v="INVERSIÓN"/>
    <s v="3-3-1-15-07-45-1329-00"/>
    <n v="414"/>
    <n v="499"/>
    <n v="4060000"/>
    <s v="NO"/>
    <n v="0"/>
    <s v="NO"/>
    <n v="0"/>
    <s v="2 MESES Y 27 DÍAS"/>
    <d v="2017-10-03T00:00:00"/>
    <d v="2017-12-29T00:00:00"/>
    <m/>
    <s v="NO"/>
    <n v="0"/>
    <s v="MARIA CORNELIA NISPERUZA"/>
    <n v="3360000"/>
    <n v="0.82758620689655171"/>
    <n v="1"/>
    <s v="FINALIZADO"/>
  </r>
  <r>
    <n v="2017"/>
    <x v="8"/>
    <s v="CONTRATO DE PRESTACION DE SERVICIOS DE APOYO A LA GESTION"/>
    <n v="86"/>
    <x v="4"/>
    <n v="1"/>
    <s v="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s v="LUIS FERNANDO DELGADO JIMENEZ"/>
    <n v="10772968"/>
    <s v="INVERSIÓN"/>
    <s v="3-3-1-15-07-45-1329-00"/>
    <n v="432"/>
    <n v="517"/>
    <n v="12000000"/>
    <s v="NO"/>
    <n v="0"/>
    <s v="NO"/>
    <n v="0"/>
    <s v="2 MESES Y 20 DÍAS"/>
    <d v="2017-10-11T00:00:00"/>
    <d v="2017-12-30T00:00:00"/>
    <m/>
    <s v="NO"/>
    <n v="0"/>
    <s v="MARIA CORNELIA NISPERUZA"/>
    <n v="9600000"/>
    <n v="0.8"/>
    <n v="1"/>
    <s v="FINALIZADO"/>
  </r>
  <r>
    <n v="2017"/>
    <x v="100"/>
    <s v="CONTRATO DE PRESTACION DE SERVICIOS DE APOYO A LA GESTION"/>
    <n v="89"/>
    <x v="4"/>
    <n v="1"/>
    <s v="El contrato que se pretende celebrar, tendrá por objeto ¿Prestación de servicios profesionales al Área de Gestión Policiva a través de visitas a terreno y emisión de conceptos técnicos, para verificar el cumplimiento de la normatividad relativa a establecimientos de comercio, espacio público y obras."/>
    <s v="DIANA MAYERLY LARROTA RAMIREZ"/>
    <n v="52104732"/>
    <s v="INVERSIÓN"/>
    <s v="3-3-1-15-07-45-1329-00"/>
    <n v="439"/>
    <n v="524"/>
    <n v="9660000"/>
    <s v="NO"/>
    <n v="0"/>
    <s v="NO"/>
    <n v="0"/>
    <s v="2 MESES Y 9 DÍAS"/>
    <d v="2017-10-23T00:00:00"/>
    <d v="2017-12-31T00:00:00"/>
    <m/>
    <s v="NO"/>
    <n v="0"/>
    <s v="MARIA CORNELIA NISPERUZA"/>
    <n v="7280000"/>
    <n v="0.75362318840579712"/>
    <n v="1"/>
    <s v="FINALIZADO"/>
  </r>
  <r>
    <n v="2017"/>
    <x v="87"/>
    <s v="CONTRATO DE PRESTACION DE SERVICIOS DE APOYO A LA GESTION"/>
    <n v="90"/>
    <x v="4"/>
    <n v="1"/>
    <s v="OBJETO: 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s v="VICTOR MANUEL HERNANDEZ FUENTES"/>
    <n v="13449017"/>
    <s v="INVERSIÓN"/>
    <s v="3-3-1-15-07-45-1329-00"/>
    <n v="446"/>
    <n v="528"/>
    <n v="9450000"/>
    <s v="NO"/>
    <n v="0"/>
    <s v="NO"/>
    <n v="0"/>
    <s v="2 MESES Y 3 DÍAS"/>
    <d v="2017-10-31T00:00:00"/>
    <d v="2018-01-02T00:00:00"/>
    <s v="NO APLICA"/>
    <s v="NO"/>
    <n v="0"/>
    <s v="MARIA CORNELIA NISPERUZA"/>
    <n v="6750000"/>
    <n v="0.7142857142857143"/>
    <n v="0.7142857142857143"/>
    <s v="EN EJECUCIÓN"/>
  </r>
  <r>
    <n v="2017"/>
    <x v="101"/>
    <s v="CONTRATO DE PRESTACION DE SERVICIOS DE APOYO A LA GESTION"/>
    <n v="92"/>
    <x v="4"/>
    <n v="1"/>
    <s v="OBJETO: 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s v="JAIME RENE BARAJAS GARCIA"/>
    <n v="1032449032"/>
    <s v="INVERSIÓN"/>
    <s v="3-3-1-15-07-45-1329-00"/>
    <n v="453"/>
    <n v="552"/>
    <n v="8550000"/>
    <s v="NO"/>
    <n v="0"/>
    <s v="NO"/>
    <n v="0"/>
    <s v="1 MES Y 27 DÍAS"/>
    <d v="2017-11-10T00:00:00"/>
    <d v="2018-01-05T00:00:00"/>
    <s v="NO APLICA"/>
    <s v="NO"/>
    <n v="0"/>
    <s v="MARIA CORNELIA NISPERUZA"/>
    <n v="5250000"/>
    <n v="0.61403508771929827"/>
    <n v="0.98425196850393704"/>
    <s v="EN EJECUCIÓN"/>
  </r>
  <r>
    <n v="2017"/>
    <x v="102"/>
    <s v="CONTRATO DE PRESTACION DE SERVICIOS DE APOYO A LA GESTION"/>
    <n v="97"/>
    <x v="4"/>
    <n v="1"/>
    <s v="El contrato que se pretende celebrar, tendrá por objeto: &quot;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
    <s v="KAREN GIULIANA JARA RIVEROS"/>
    <n v="1018407386"/>
    <s v="INVERSIÓN"/>
    <s v="3-3-1-15-07-45-1329-00"/>
    <n v="461"/>
    <n v="569"/>
    <n v="5600000"/>
    <s v="NO"/>
    <n v="0"/>
    <s v="NO"/>
    <n v="0"/>
    <s v="1 MES Y 10 DÍAS"/>
    <d v="2017-11-21T00:00:00"/>
    <d v="2017-12-30T00:00:00"/>
    <m/>
    <s v="NO"/>
    <n v="0"/>
    <s v="MARIA CORNELIA NISPERUZA"/>
    <n v="3360000"/>
    <n v="0.6"/>
    <n v="1"/>
    <s v="FINALIZADO"/>
  </r>
  <r>
    <n v="2017"/>
    <x v="103"/>
    <s v="CONTRATO DE PRESTACION DE SERVICIOS DE APOYO A LA GESTION"/>
    <n v="98"/>
    <x v="4"/>
    <n v="1"/>
    <s v="OBJETO: El contrato que se pretende celebrar, tendrá por objeto ¿Apoyar jurídicamente la ejecución de las acciones requeridas para la depuración de las actuaciones administrativas que cursan en la Alcaldía Local de Teusaquillo¿."/>
    <s v="YEISON  ZARATE YAGUARA"/>
    <n v="79634980"/>
    <s v="INVERSIÓN"/>
    <s v="3-3-1-15-07-45-1329-00"/>
    <n v="462"/>
    <n v="572"/>
    <n v="5700000"/>
    <s v="NO"/>
    <n v="0"/>
    <s v="NO"/>
    <n v="0"/>
    <s v="1 MES Y 8 DÍAS"/>
    <d v="2017-11-23T00:00:00"/>
    <d v="2017-12-30T00:00:00"/>
    <m/>
    <s v="NO"/>
    <n v="0"/>
    <s v="MARIA CORNELIA NISPERUZA"/>
    <n v="0"/>
    <n v="0"/>
    <n v="1"/>
    <s v="FINALIZADO"/>
  </r>
  <r>
    <n v="2017"/>
    <x v="16"/>
    <s v="CONTRATO DE PRESTACION DE SERVICIOS DE APOYO A LA GESTION"/>
    <n v="103"/>
    <x v="4"/>
    <n v="1"/>
    <s v="El contrato que se pretende celebrar, tendrá por objeto ¿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
    <s v="MARIA PAULA FIGUEROA BAYONA"/>
    <n v="1014194232"/>
    <s v="INVERSIÓN"/>
    <s v="3-3-1-15-07-45-1329-00"/>
    <n v="478"/>
    <n v="598"/>
    <n v="1239000"/>
    <s v="NO"/>
    <n v="0"/>
    <s v="NO"/>
    <n v="0"/>
    <s v="21 DÍAS"/>
    <d v="2017-12-11T00:00:00"/>
    <d v="2017-12-31T00:00:00"/>
    <m/>
    <s v="NO"/>
    <n v="0"/>
    <s v="MARIA CORNELIA NISPERUZA"/>
    <n v="0"/>
    <n v="0"/>
    <n v="1"/>
    <s v="FINALIZADO"/>
  </r>
  <r>
    <n v="2017"/>
    <x v="89"/>
    <s v="CONVENIO INTERADMINISTRATIVO"/>
    <n v="1"/>
    <x v="4"/>
    <n v="1"/>
    <s v="Aunar esfuerzos operativos, administrativos y financieros para realizar actividades de intervención física, social y mantenimiento de los puntos críticos de la localidad de Teusaquillo."/>
    <s v="AGUAS DE BOGOTA S A ESP"/>
    <n v="830128286"/>
    <s v="INVERSIÓN"/>
    <s v="3-3-1-15-07-45-1329-00"/>
    <n v="457"/>
    <n v="559"/>
    <n v="56500000"/>
    <s v="NO"/>
    <n v="0"/>
    <s v="NO"/>
    <n v="0"/>
    <s v="7 MESES"/>
    <d v="2017-12-01T00:00:00"/>
    <d v="2018-06-30T00:00:00"/>
    <s v="NO APLICA"/>
    <s v="NO"/>
    <n v="0"/>
    <s v="MARIA CORNELIA NISPERUZA"/>
    <n v="0"/>
    <n v="0"/>
    <n v="0"/>
    <s v="EN EJECUCIÓN"/>
  </r>
  <r>
    <n v="2017"/>
    <x v="104"/>
    <s v="ACEPTACION DE OFERTA"/>
    <n v="83"/>
    <x v="1"/>
    <n v="2"/>
    <s v="El contrato que se pretende celebrar, tendrá por objeto Contratar el suministro y preparación de refrigerios, menús, bebidas, y/o alimentos que permitan el fortalecimiento de las instancias de participación: Técnica, logística y operativamente y el fortalecimiento técnico y operativo para la toma de decisiones a las organizaciones sociales y comunitarias, de acuerdo a los estudios previos pliego de condiciones y anexos técnicos&quot;."/>
    <s v="PRODUCCIONES VENGOECHEA EVENTOS EMPRESARIALES SAS"/>
    <n v="900001632"/>
    <s v="INVERSIÓN"/>
    <s v="3-3-1-15-07-45-1351-00"/>
    <n v="298"/>
    <n v="327"/>
    <m/>
    <s v="NO"/>
    <n v="0"/>
    <s v="SI"/>
    <n v="7500000"/>
    <s v="5 MESES"/>
    <d v="2017-01-16T00:00:00"/>
    <d v="2017-06-15T00:00:00"/>
    <d v="2017-10-17T00:00:00"/>
    <s v="NO"/>
    <n v="0"/>
    <s v="MARIA CORNELIA NISPERUZA"/>
    <n v="7500000"/>
    <n v="1"/>
    <n v="1"/>
    <s v="LIQUIDADO"/>
  </r>
  <r>
    <n v="2017"/>
    <x v="59"/>
    <s v="ACEPTACION DE OFERTA"/>
    <n v="96"/>
    <x v="1"/>
    <n v="4"/>
    <s v="El contrato que se pretende celebrar, tendrá por objeto el SUMINISTRO DE REFRIGERIOS, MENÚS, BEBIDAS Y/O ALIMENTOS ENCAMINADOS A APOYAR LAS DIFERENTES ACTIVIDADES DESARROLLADAS POR LAS INSTANCIAS DE PARTICIPACION DE LA LOCALIDAD DE TEUSAQUILLO."/>
    <s v="FRUPYS LTDA"/>
    <n v="800081700"/>
    <s v="INVERSIÓN"/>
    <s v="3-3-1-15-07-45-1351-00"/>
    <s v="441_x000a_489"/>
    <s v="562_x000a_624"/>
    <n v="20000000"/>
    <s v="NO"/>
    <n v="0"/>
    <s v="SI"/>
    <n v="10000000"/>
    <s v="5 MESES"/>
    <d v="2017-11-10T00:00:00"/>
    <d v="2018-04-09T00:00:00"/>
    <s v="NO APLICA"/>
    <s v="NO"/>
    <n v="0"/>
    <s v="MARIA CORNELIA NISPERUZA"/>
    <n v="6373000"/>
    <n v="0.21243333333333334"/>
    <n v="0.21243333333333334"/>
    <s v="EN EJECUCIÓN"/>
  </r>
  <r>
    <n v="2017"/>
    <x v="66"/>
    <s v="ACEPTACION DE OFERTA"/>
    <n v="107"/>
    <x v="1"/>
    <n v="5"/>
    <s v="¿Adquirir elementos de dotación para el apoyo logístico y modernización tecnológica de las Juntas de Acción Comunal de la Localidad de Teusaquillo, de acuerdo con los estudios previos¿."/>
    <s v="INTERNACIONAL DE CAMARAS Y LENTES S A S"/>
    <n v="900080875"/>
    <s v="INVERSIÓN"/>
    <s v="3-3-1-15-07-45-1351-00"/>
    <n v="466"/>
    <n v="602"/>
    <n v="15170600"/>
    <s v="NO"/>
    <n v="0"/>
    <s v="NO"/>
    <n v="0"/>
    <s v="2 MESES"/>
    <m/>
    <m/>
    <s v="NO APLICA"/>
    <s v="NO"/>
    <n v="0"/>
    <s v="MARIA CORNELIA NISPERUZA"/>
    <n v="0"/>
    <n v="0"/>
    <n v="0"/>
    <s v="SUSCRITO SIN INICIAR"/>
  </r>
  <r>
    <n v="2017"/>
    <x v="105"/>
    <s v="CONTRATO DE PRESTACION DE SERVICIOS"/>
    <n v="112"/>
    <x v="3"/>
    <n v="3"/>
    <s v="OBJETO: Contratar la prestación de servicios para el desarrollo del intercambio de saberes y experiencias entre líderes comunales de la localidad de Teusaquillo y sus pares de Boyacá, en el marco del proceso de vinculación en procesos de formación y exaltación por sus méritos y laboriosidad, de acuerdo con los presentes estudios previos y anexo técnico."/>
    <s v="PROFESIONALES EN LOGISTICA DEPORTES Y EVENTOS LTDA"/>
    <n v="830083016"/>
    <s v="INVERSIÓN"/>
    <s v="3-3-1-15-07-45-1351-00"/>
    <n v="465"/>
    <n v="636"/>
    <n v="60767015"/>
    <s v="NO"/>
    <n v="0"/>
    <s v="NO"/>
    <n v="0"/>
    <s v="2 MESES"/>
    <m/>
    <m/>
    <s v="NO APLICA"/>
    <s v="NO"/>
    <n v="0"/>
    <s v="MARIA CORNELIA NISPERUZA"/>
    <n v="0"/>
    <n v="0"/>
    <n v="0"/>
    <s v="SUSCRITO SIN INICIA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D14" firstHeaderRow="0" firstDataRow="1" firstDataCol="1" rowPageCount="1" colPageCount="1"/>
  <pivotFields count="29">
    <pivotField showAll="0"/>
    <pivotField axis="axisPage" numFmtId="14" multipleItemSelectionAllowed="1" showAll="0">
      <items count="10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m="1" x="107"/>
        <item x="63"/>
        <item x="64"/>
        <item x="65"/>
        <item x="66"/>
        <item x="67"/>
        <item x="68"/>
        <item m="1" x="106"/>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62"/>
        <item x="69"/>
        <item t="default"/>
      </items>
    </pivotField>
    <pivotField showAll="0"/>
    <pivotField showAll="0"/>
    <pivotField axis="axisRow" showAll="0">
      <items count="11">
        <item x="8"/>
        <item x="4"/>
        <item x="7"/>
        <item x="1"/>
        <item x="6"/>
        <item x="3"/>
        <item x="0"/>
        <item m="1" x="9"/>
        <item x="2"/>
        <item x="5"/>
        <item t="default"/>
      </items>
    </pivotField>
    <pivotField showAll="0"/>
    <pivotField dataField="1" showAll="0"/>
    <pivotField showAll="0"/>
    <pivotField numFmtId="164" showAll="0"/>
    <pivotField showAll="0"/>
    <pivotField showAll="0"/>
    <pivotField showAll="0"/>
    <pivotField showAll="0"/>
    <pivotField dataField="1" showAll="0"/>
    <pivotField showAll="0"/>
    <pivotField showAll="0"/>
    <pivotField showAll="0"/>
    <pivotField dataField="1" showAll="0"/>
    <pivotField showAll="0" defaultSubtotal="0"/>
    <pivotField showAll="0"/>
    <pivotField showAll="0" defaultSubtotal="0"/>
    <pivotField showAll="0"/>
    <pivotField showAll="0"/>
    <pivotField showAll="0"/>
    <pivotField showAll="0"/>
    <pivotField numFmtId="166" showAll="0"/>
    <pivotField numFmtId="10" showAll="0"/>
    <pivotField showAll="0"/>
    <pivotField showAll="0"/>
  </pivotFields>
  <rowFields count="1">
    <field x="4"/>
  </rowFields>
  <rowItems count="10">
    <i>
      <x/>
    </i>
    <i>
      <x v="1"/>
    </i>
    <i>
      <x v="2"/>
    </i>
    <i>
      <x v="3"/>
    </i>
    <i>
      <x v="4"/>
    </i>
    <i>
      <x v="5"/>
    </i>
    <i>
      <x v="6"/>
    </i>
    <i>
      <x v="8"/>
    </i>
    <i>
      <x v="9"/>
    </i>
    <i t="grand">
      <x/>
    </i>
  </rowItems>
  <colFields count="1">
    <field x="-2"/>
  </colFields>
  <colItems count="3">
    <i>
      <x/>
    </i>
    <i i="1">
      <x v="1"/>
    </i>
    <i i="2">
      <x v="2"/>
    </i>
  </colItems>
  <pageFields count="1">
    <pageField fld="1" hier="-1"/>
  </pageFields>
  <dataFields count="3">
    <dataField name="Cuenta de OBJETO DEL CONTRATO" fld="6" subtotal="count" baseField="0" baseItem="0"/>
    <dataField name="Suma de VALOR DEL CONTRATO" fld="13" baseField="4" baseItem="0" numFmtId="164"/>
    <dataField name="Suma de VALOR ADICIONES" fld="17" baseField="4" baseItem="0" numFmtId="164"/>
  </dataFields>
  <formats count="43">
    <format dxfId="42">
      <pivotArea field="4" type="button" dataOnly="0" labelOnly="1" outline="0" axis="axisRow" fieldPosition="0"/>
    </format>
    <format dxfId="41">
      <pivotArea dataOnly="0" labelOnly="1" fieldPosition="0">
        <references count="1">
          <reference field="4" count="0"/>
        </references>
      </pivotArea>
    </format>
    <format dxfId="40">
      <pivotArea dataOnly="0" labelOnly="1" grandRow="1" outline="0" fieldPosition="0"/>
    </format>
    <format dxfId="39">
      <pivotArea type="all" dataOnly="0" outline="0" fieldPosition="0"/>
    </format>
    <format dxfId="38">
      <pivotArea outline="0" collapsedLevelsAreSubtotals="1" fieldPosition="0"/>
    </format>
    <format dxfId="37">
      <pivotArea field="4" type="button" dataOnly="0" labelOnly="1" outline="0" axis="axisRow" fieldPosition="0"/>
    </format>
    <format dxfId="36">
      <pivotArea dataOnly="0" labelOnly="1" fieldPosition="0">
        <references count="1">
          <reference field="4" count="0"/>
        </references>
      </pivotArea>
    </format>
    <format dxfId="35">
      <pivotArea dataOnly="0" labelOnly="1" grandRow="1" outline="0" fieldPosition="0"/>
    </format>
    <format dxfId="34">
      <pivotArea dataOnly="0" labelOnly="1" outline="0" fieldPosition="0">
        <references count="1">
          <reference field="4294967294" count="3">
            <x v="0"/>
            <x v="1"/>
            <x v="2"/>
          </reference>
        </references>
      </pivotArea>
    </format>
    <format dxfId="33">
      <pivotArea collapsedLevelsAreSubtotals="1" fieldPosition="0">
        <references count="1">
          <reference field="4" count="1">
            <x v="1"/>
          </reference>
        </references>
      </pivotArea>
    </format>
    <format dxfId="32">
      <pivotArea dataOnly="0" labelOnly="1" fieldPosition="0">
        <references count="1">
          <reference field="4" count="1">
            <x v="1"/>
          </reference>
        </references>
      </pivotArea>
    </format>
    <format dxfId="31">
      <pivotArea collapsedLevelsAreSubtotals="1" fieldPosition="0">
        <references count="1">
          <reference field="4" count="1">
            <x v="1"/>
          </reference>
        </references>
      </pivotArea>
    </format>
    <format dxfId="30">
      <pivotArea dataOnly="0" labelOnly="1" fieldPosition="0">
        <references count="1">
          <reference field="4" count="1">
            <x v="1"/>
          </reference>
        </references>
      </pivotArea>
    </format>
    <format dxfId="29">
      <pivotArea outline="0" collapsedLevelsAreSubtotals="1" fieldPosition="0">
        <references count="1">
          <reference field="4294967294" count="1" selected="0">
            <x v="0"/>
          </reference>
        </references>
      </pivotArea>
    </format>
    <format dxfId="28">
      <pivotArea dataOnly="0" labelOnly="1" outline="0" fieldPosition="0">
        <references count="1">
          <reference field="4294967294" count="1">
            <x v="0"/>
          </reference>
        </references>
      </pivotArea>
    </format>
    <format dxfId="27">
      <pivotArea collapsedLevelsAreSubtotals="1" fieldPosition="0">
        <references count="1">
          <reference field="4" count="1">
            <x v="0"/>
          </reference>
        </references>
      </pivotArea>
    </format>
    <format dxfId="26">
      <pivotArea dataOnly="0" labelOnly="1" fieldPosition="0">
        <references count="1">
          <reference field="4" count="1">
            <x v="0"/>
          </reference>
        </references>
      </pivotArea>
    </format>
    <format dxfId="25">
      <pivotArea collapsedLevelsAreSubtotals="1" fieldPosition="0">
        <references count="1">
          <reference field="4" count="1">
            <x v="2"/>
          </reference>
        </references>
      </pivotArea>
    </format>
    <format dxfId="24">
      <pivotArea dataOnly="0" labelOnly="1" fieldPosition="0">
        <references count="1">
          <reference field="4" count="1">
            <x v="2"/>
          </reference>
        </references>
      </pivotArea>
    </format>
    <format dxfId="23">
      <pivotArea dataOnly="0" labelOnly="1" outline="0" fieldPosition="0">
        <references count="1">
          <reference field="1" count="0"/>
        </references>
      </pivotArea>
    </format>
    <format dxfId="22">
      <pivotArea collapsedLevelsAreSubtotals="1" fieldPosition="0">
        <references count="1">
          <reference field="4" count="1">
            <x v="3"/>
          </reference>
        </references>
      </pivotArea>
    </format>
    <format dxfId="21">
      <pivotArea dataOnly="0" labelOnly="1" fieldPosition="0">
        <references count="1">
          <reference field="4" count="1">
            <x v="3"/>
          </reference>
        </references>
      </pivotArea>
    </format>
    <format dxfId="20">
      <pivotArea collapsedLevelsAreSubtotals="1" fieldPosition="0">
        <references count="1">
          <reference field="4" count="1">
            <x v="3"/>
          </reference>
        </references>
      </pivotArea>
    </format>
    <format dxfId="19">
      <pivotArea dataOnly="0" labelOnly="1" fieldPosition="0">
        <references count="1">
          <reference field="4" count="1">
            <x v="3"/>
          </reference>
        </references>
      </pivotArea>
    </format>
    <format dxfId="18">
      <pivotArea collapsedLevelsAreSubtotals="1" fieldPosition="0">
        <references count="1">
          <reference field="4" count="1">
            <x v="5"/>
          </reference>
        </references>
      </pivotArea>
    </format>
    <format dxfId="17">
      <pivotArea dataOnly="0" labelOnly="1" fieldPosition="0">
        <references count="1">
          <reference field="4" count="1">
            <x v="5"/>
          </reference>
        </references>
      </pivotArea>
    </format>
    <format dxfId="16">
      <pivotArea type="all" dataOnly="0" outline="0" fieldPosition="0"/>
    </format>
    <format dxfId="15">
      <pivotArea outline="0" collapsedLevelsAreSubtotals="1" fieldPosition="0"/>
    </format>
    <format dxfId="14">
      <pivotArea field="4" type="button" dataOnly="0" labelOnly="1" outline="0" axis="axisRow" fieldPosition="0"/>
    </format>
    <format dxfId="13">
      <pivotArea dataOnly="0" labelOnly="1" fieldPosition="0">
        <references count="1">
          <reference field="4" count="0"/>
        </references>
      </pivotArea>
    </format>
    <format dxfId="12">
      <pivotArea dataOnly="0" labelOnly="1" grandRow="1" outline="0" fieldPosition="0"/>
    </format>
    <format dxfId="11">
      <pivotArea dataOnly="0" labelOnly="1" outline="0" fieldPosition="0">
        <references count="1">
          <reference field="4294967294" count="3">
            <x v="0"/>
            <x v="1"/>
            <x v="2"/>
          </reference>
        </references>
      </pivotArea>
    </format>
    <format dxfId="10">
      <pivotArea type="all" dataOnly="0" outline="0" fieldPosition="0"/>
    </format>
    <format dxfId="9">
      <pivotArea outline="0" collapsedLevelsAreSubtotals="1" fieldPosition="0"/>
    </format>
    <format dxfId="8">
      <pivotArea field="4" type="button" dataOnly="0" labelOnly="1" outline="0" axis="axisRow" fieldPosition="0"/>
    </format>
    <format dxfId="7">
      <pivotArea dataOnly="0" labelOnly="1" fieldPosition="0">
        <references count="1">
          <reference field="4" count="0"/>
        </references>
      </pivotArea>
    </format>
    <format dxfId="6">
      <pivotArea dataOnly="0" labelOnly="1" grandRow="1" outline="0" fieldPosition="0"/>
    </format>
    <format dxfId="5">
      <pivotArea dataOnly="0" labelOnly="1" outline="0" fieldPosition="0">
        <references count="1">
          <reference field="4294967294" count="3">
            <x v="0"/>
            <x v="1"/>
            <x v="2"/>
          </reference>
        </references>
      </pivotArea>
    </format>
    <format dxfId="4">
      <pivotArea outline="0" collapsedLevelsAreSubtotals="1" fieldPosition="0">
        <references count="1">
          <reference field="4294967294" count="2" selected="0">
            <x v="1"/>
            <x v="2"/>
          </reference>
        </references>
      </pivotArea>
    </format>
    <format dxfId="3">
      <pivotArea collapsedLevelsAreSubtotals="1" fieldPosition="0">
        <references count="1">
          <reference field="4" count="1">
            <x v="8"/>
          </reference>
        </references>
      </pivotArea>
    </format>
    <format dxfId="2">
      <pivotArea dataOnly="0" labelOnly="1" fieldPosition="0">
        <references count="1">
          <reference field="4" count="1">
            <x v="8"/>
          </reference>
        </references>
      </pivotArea>
    </format>
    <format dxfId="1">
      <pivotArea collapsedLevelsAreSubtotals="1" fieldPosition="0">
        <references count="1">
          <reference field="4" count="1">
            <x v="9"/>
          </reference>
        </references>
      </pivotArea>
    </format>
    <format dxfId="0">
      <pivotArea dataOnly="0" labelOnly="1" fieldPosition="0">
        <references count="1">
          <reference field="4" count="1">
            <x v="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1"/>
  <sheetViews>
    <sheetView topLeftCell="C182" zoomScale="85" zoomScaleNormal="85" workbookViewId="0">
      <selection activeCell="K196" sqref="K196:K198"/>
    </sheetView>
  </sheetViews>
  <sheetFormatPr baseColWidth="10" defaultRowHeight="15" x14ac:dyDescent="0.25"/>
  <cols>
    <col min="1" max="1" width="26.28515625" customWidth="1"/>
    <col min="2" max="2" width="77.140625" customWidth="1"/>
    <col min="3" max="3" width="7.5703125" customWidth="1"/>
    <col min="6" max="6" width="7" customWidth="1"/>
    <col min="8" max="8" width="49.42578125" customWidth="1"/>
    <col min="12" max="12" width="56.140625" customWidth="1"/>
    <col min="13" max="13" width="16.7109375" style="5" bestFit="1" customWidth="1"/>
    <col min="14" max="14" width="15.28515625" style="5" bestFit="1" customWidth="1"/>
    <col min="15" max="15" width="16.7109375" style="5" customWidth="1"/>
    <col min="16" max="16" width="20.7109375" style="5" customWidth="1"/>
    <col min="17" max="17" width="18.5703125" style="5" bestFit="1" customWidth="1"/>
    <col min="18" max="18" width="12" bestFit="1" customWidth="1"/>
    <col min="19" max="19" width="15.5703125" style="28" bestFit="1" customWidth="1"/>
    <col min="21" max="21" width="30.140625" customWidth="1"/>
    <col min="22" max="22" width="21.5703125" customWidth="1"/>
    <col min="24" max="24" width="31.42578125" customWidth="1"/>
    <col min="25" max="25" width="17.85546875" customWidth="1"/>
    <col min="26" max="26" width="24.140625" customWidth="1"/>
  </cols>
  <sheetData>
    <row r="1" spans="1:19" s="2" customFormat="1" x14ac:dyDescent="0.25">
      <c r="A1" s="2" t="s">
        <v>124</v>
      </c>
      <c r="B1" s="2" t="s">
        <v>125</v>
      </c>
      <c r="C1" s="2" t="s">
        <v>126</v>
      </c>
      <c r="D1" s="2" t="s">
        <v>127</v>
      </c>
      <c r="E1" s="2" t="s">
        <v>128</v>
      </c>
      <c r="F1" s="2" t="s">
        <v>129</v>
      </c>
      <c r="G1" s="2" t="s">
        <v>130</v>
      </c>
      <c r="H1" s="2" t="s">
        <v>131</v>
      </c>
      <c r="I1" s="2" t="s">
        <v>132</v>
      </c>
      <c r="J1" s="2" t="s">
        <v>133</v>
      </c>
      <c r="K1" s="2" t="s">
        <v>134</v>
      </c>
      <c r="L1" s="2" t="s">
        <v>135</v>
      </c>
      <c r="M1" s="4" t="s">
        <v>136</v>
      </c>
      <c r="N1" s="4" t="s">
        <v>137</v>
      </c>
      <c r="O1" s="4" t="s">
        <v>138</v>
      </c>
      <c r="P1" s="4" t="s">
        <v>139</v>
      </c>
      <c r="Q1" s="4" t="s">
        <v>140</v>
      </c>
      <c r="S1" s="4"/>
    </row>
    <row r="2" spans="1:19" x14ac:dyDescent="0.25">
      <c r="A2" t="s">
        <v>0</v>
      </c>
      <c r="B2" t="s">
        <v>1</v>
      </c>
      <c r="C2">
        <v>454</v>
      </c>
      <c r="D2">
        <v>568</v>
      </c>
      <c r="E2" s="1">
        <v>43056</v>
      </c>
      <c r="F2" t="s">
        <v>2</v>
      </c>
      <c r="G2">
        <v>900280219</v>
      </c>
      <c r="H2" t="s">
        <v>214</v>
      </c>
      <c r="I2" t="s">
        <v>158</v>
      </c>
      <c r="J2">
        <v>64</v>
      </c>
      <c r="K2" s="1">
        <v>42962</v>
      </c>
      <c r="L2" t="s">
        <v>604</v>
      </c>
      <c r="M2" s="6">
        <v>5000000</v>
      </c>
      <c r="N2" s="6">
        <v>0</v>
      </c>
      <c r="O2" s="6">
        <v>5000000</v>
      </c>
      <c r="P2" s="6">
        <v>1035550</v>
      </c>
      <c r="Q2" s="6">
        <v>3964450</v>
      </c>
      <c r="S2"/>
    </row>
    <row r="3" spans="1:19" x14ac:dyDescent="0.25">
      <c r="A3" t="s">
        <v>0</v>
      </c>
      <c r="B3" t="s">
        <v>1</v>
      </c>
      <c r="C3">
        <v>308</v>
      </c>
      <c r="D3">
        <v>386</v>
      </c>
      <c r="E3" s="1">
        <v>42916</v>
      </c>
      <c r="F3" t="s">
        <v>2</v>
      </c>
      <c r="G3">
        <v>860053274</v>
      </c>
      <c r="H3" t="s">
        <v>169</v>
      </c>
      <c r="I3" t="s">
        <v>3</v>
      </c>
      <c r="J3">
        <v>60</v>
      </c>
      <c r="K3" s="1">
        <v>42916</v>
      </c>
      <c r="L3" t="s">
        <v>555</v>
      </c>
      <c r="M3" s="6">
        <v>50000000</v>
      </c>
      <c r="N3" s="6">
        <v>0</v>
      </c>
      <c r="O3" s="6">
        <v>50000000</v>
      </c>
      <c r="P3" s="6">
        <v>39974414</v>
      </c>
      <c r="Q3" s="6">
        <v>10025586</v>
      </c>
      <c r="S3"/>
    </row>
    <row r="4" spans="1:19" x14ac:dyDescent="0.25">
      <c r="A4" t="s">
        <v>0</v>
      </c>
      <c r="B4" t="s">
        <v>1</v>
      </c>
      <c r="C4">
        <v>347</v>
      </c>
      <c r="D4">
        <v>437</v>
      </c>
      <c r="E4" s="1">
        <v>42962</v>
      </c>
      <c r="F4" t="s">
        <v>2</v>
      </c>
      <c r="G4">
        <v>900280219</v>
      </c>
      <c r="H4" t="s">
        <v>214</v>
      </c>
      <c r="I4" t="s">
        <v>158</v>
      </c>
      <c r="J4">
        <v>64</v>
      </c>
      <c r="K4" s="1">
        <v>42962</v>
      </c>
      <c r="L4" t="s">
        <v>605</v>
      </c>
      <c r="M4" s="6">
        <v>20000000</v>
      </c>
      <c r="N4" s="6">
        <v>0</v>
      </c>
      <c r="O4" s="6">
        <v>20000000</v>
      </c>
      <c r="P4" s="6">
        <v>20000000</v>
      </c>
      <c r="Q4" s="6">
        <v>0</v>
      </c>
      <c r="S4"/>
    </row>
    <row r="5" spans="1:19" x14ac:dyDescent="0.25">
      <c r="A5" t="s">
        <v>0</v>
      </c>
      <c r="B5" t="s">
        <v>1</v>
      </c>
      <c r="C5">
        <v>449</v>
      </c>
      <c r="D5">
        <v>553</v>
      </c>
      <c r="E5" s="1">
        <v>43046</v>
      </c>
      <c r="F5" t="s">
        <v>2</v>
      </c>
      <c r="G5">
        <v>860053274</v>
      </c>
      <c r="H5" t="s">
        <v>169</v>
      </c>
      <c r="I5" t="s">
        <v>3</v>
      </c>
      <c r="J5">
        <v>60</v>
      </c>
      <c r="K5" s="1">
        <v>42916</v>
      </c>
      <c r="L5" t="s">
        <v>606</v>
      </c>
      <c r="M5" s="6">
        <v>25000000</v>
      </c>
      <c r="N5" s="6">
        <v>0</v>
      </c>
      <c r="O5" s="6">
        <v>25000000</v>
      </c>
      <c r="P5" s="6">
        <v>0</v>
      </c>
      <c r="Q5" s="6">
        <v>25000000</v>
      </c>
      <c r="S5"/>
    </row>
    <row r="6" spans="1:19" x14ac:dyDescent="0.25">
      <c r="A6" t="s">
        <v>153</v>
      </c>
      <c r="B6" t="s">
        <v>40</v>
      </c>
      <c r="C6">
        <v>310</v>
      </c>
      <c r="D6">
        <v>381</v>
      </c>
      <c r="E6" s="1">
        <v>42902</v>
      </c>
      <c r="F6" t="s">
        <v>2</v>
      </c>
      <c r="G6">
        <v>900542932</v>
      </c>
      <c r="H6" t="s">
        <v>556</v>
      </c>
      <c r="I6" t="s">
        <v>158</v>
      </c>
      <c r="J6">
        <v>57</v>
      </c>
      <c r="K6" s="1">
        <v>42902</v>
      </c>
      <c r="L6" t="s">
        <v>557</v>
      </c>
      <c r="M6" s="6">
        <v>3000000</v>
      </c>
      <c r="N6" s="6">
        <v>0</v>
      </c>
      <c r="O6" s="6">
        <v>3000000</v>
      </c>
      <c r="P6" s="6">
        <v>0</v>
      </c>
      <c r="Q6" s="6">
        <v>3000000</v>
      </c>
      <c r="S6"/>
    </row>
    <row r="7" spans="1:19" x14ac:dyDescent="0.25">
      <c r="A7" t="s">
        <v>153</v>
      </c>
      <c r="B7" t="s">
        <v>40</v>
      </c>
      <c r="C7">
        <v>284</v>
      </c>
      <c r="D7">
        <v>304</v>
      </c>
      <c r="E7" s="1">
        <v>42825</v>
      </c>
      <c r="F7" t="s">
        <v>2</v>
      </c>
      <c r="G7">
        <v>830095213</v>
      </c>
      <c r="H7" t="s">
        <v>175</v>
      </c>
      <c r="I7" t="s">
        <v>166</v>
      </c>
      <c r="J7">
        <v>6104</v>
      </c>
      <c r="K7" s="1">
        <v>42736</v>
      </c>
      <c r="L7" t="s">
        <v>532</v>
      </c>
      <c r="M7" s="6">
        <v>10800000</v>
      </c>
      <c r="N7" s="6">
        <v>0</v>
      </c>
      <c r="O7" s="6">
        <v>10800000</v>
      </c>
      <c r="P7" s="6">
        <v>4826959</v>
      </c>
      <c r="Q7" s="6">
        <v>5973041</v>
      </c>
      <c r="S7"/>
    </row>
    <row r="8" spans="1:19" x14ac:dyDescent="0.25">
      <c r="A8" t="s">
        <v>4</v>
      </c>
      <c r="B8" t="s">
        <v>170</v>
      </c>
      <c r="C8">
        <v>307</v>
      </c>
      <c r="D8">
        <v>385</v>
      </c>
      <c r="E8" s="1">
        <v>42916</v>
      </c>
      <c r="F8" t="s">
        <v>2</v>
      </c>
      <c r="G8">
        <v>860053274</v>
      </c>
      <c r="H8" t="s">
        <v>169</v>
      </c>
      <c r="I8" t="s">
        <v>3</v>
      </c>
      <c r="J8">
        <v>60</v>
      </c>
      <c r="K8" s="1">
        <v>42916</v>
      </c>
      <c r="L8" t="s">
        <v>555</v>
      </c>
      <c r="M8" s="6">
        <v>60000000</v>
      </c>
      <c r="N8" s="6">
        <v>0</v>
      </c>
      <c r="O8" s="6">
        <v>60000000</v>
      </c>
      <c r="P8" s="6">
        <v>49271407</v>
      </c>
      <c r="Q8" s="6">
        <v>10728593</v>
      </c>
      <c r="S8"/>
    </row>
    <row r="9" spans="1:19" x14ac:dyDescent="0.25">
      <c r="A9" t="s">
        <v>4</v>
      </c>
      <c r="B9" t="s">
        <v>170</v>
      </c>
      <c r="C9">
        <v>448</v>
      </c>
      <c r="D9">
        <v>554</v>
      </c>
      <c r="E9" s="1">
        <v>43046</v>
      </c>
      <c r="F9" t="s">
        <v>2</v>
      </c>
      <c r="G9">
        <v>860053274</v>
      </c>
      <c r="H9" t="s">
        <v>169</v>
      </c>
      <c r="I9" t="s">
        <v>3</v>
      </c>
      <c r="J9">
        <v>60</v>
      </c>
      <c r="K9" s="1">
        <v>43046</v>
      </c>
      <c r="L9" t="s">
        <v>606</v>
      </c>
      <c r="M9" s="6">
        <v>30000000</v>
      </c>
      <c r="N9" s="6">
        <v>0</v>
      </c>
      <c r="O9" s="6">
        <v>30000000</v>
      </c>
      <c r="P9" s="6">
        <v>0</v>
      </c>
      <c r="Q9" s="6">
        <v>30000000</v>
      </c>
      <c r="S9"/>
    </row>
    <row r="10" spans="1:19" x14ac:dyDescent="0.25">
      <c r="A10" t="s">
        <v>4</v>
      </c>
      <c r="B10" t="s">
        <v>170</v>
      </c>
      <c r="C10">
        <v>282</v>
      </c>
      <c r="D10">
        <v>329</v>
      </c>
      <c r="E10" s="1">
        <v>42857</v>
      </c>
      <c r="F10" t="s">
        <v>2</v>
      </c>
      <c r="G10">
        <v>900183528</v>
      </c>
      <c r="H10" t="s">
        <v>533</v>
      </c>
      <c r="I10" t="s">
        <v>5</v>
      </c>
      <c r="J10">
        <v>52</v>
      </c>
      <c r="K10" s="1">
        <v>42857</v>
      </c>
      <c r="L10" t="s">
        <v>534</v>
      </c>
      <c r="M10" s="6">
        <v>27000000</v>
      </c>
      <c r="N10" s="6">
        <v>0</v>
      </c>
      <c r="O10" s="6">
        <v>27000000</v>
      </c>
      <c r="P10" s="6">
        <v>1890431</v>
      </c>
      <c r="Q10" s="6">
        <v>25109569</v>
      </c>
      <c r="S10"/>
    </row>
    <row r="11" spans="1:19" x14ac:dyDescent="0.25">
      <c r="A11" t="s">
        <v>141</v>
      </c>
      <c r="B11" t="s">
        <v>142</v>
      </c>
      <c r="C11">
        <v>389</v>
      </c>
      <c r="D11">
        <v>563</v>
      </c>
      <c r="E11" s="1">
        <v>43055</v>
      </c>
      <c r="F11" t="s">
        <v>2</v>
      </c>
      <c r="G11">
        <v>830110570</v>
      </c>
      <c r="H11" t="s">
        <v>607</v>
      </c>
      <c r="I11" t="s">
        <v>62</v>
      </c>
      <c r="J11">
        <v>93</v>
      </c>
      <c r="K11" s="1">
        <v>43055</v>
      </c>
      <c r="L11" t="s">
        <v>608</v>
      </c>
      <c r="M11" s="6">
        <v>30000000</v>
      </c>
      <c r="N11" s="6">
        <v>0</v>
      </c>
      <c r="O11" s="6">
        <v>30000000</v>
      </c>
      <c r="P11" s="6">
        <v>0</v>
      </c>
      <c r="Q11" s="6">
        <v>30000000</v>
      </c>
      <c r="S11"/>
    </row>
    <row r="12" spans="1:19" x14ac:dyDescent="0.25">
      <c r="A12" t="s">
        <v>6</v>
      </c>
      <c r="B12" t="s">
        <v>7</v>
      </c>
      <c r="C12">
        <v>468</v>
      </c>
      <c r="D12">
        <v>600</v>
      </c>
      <c r="E12" s="1">
        <v>43081</v>
      </c>
      <c r="F12" t="s">
        <v>47</v>
      </c>
      <c r="G12">
        <v>41565172</v>
      </c>
      <c r="H12" t="s">
        <v>225</v>
      </c>
      <c r="I12" t="s">
        <v>9</v>
      </c>
      <c r="J12">
        <v>53</v>
      </c>
      <c r="K12" s="1">
        <v>42888</v>
      </c>
      <c r="L12" t="s">
        <v>609</v>
      </c>
      <c r="M12" s="6">
        <v>4370000</v>
      </c>
      <c r="N12" s="6">
        <v>0</v>
      </c>
      <c r="O12" s="6">
        <v>4370000</v>
      </c>
      <c r="P12" s="6">
        <v>0</v>
      </c>
      <c r="Q12" s="6">
        <v>4370000</v>
      </c>
      <c r="S12"/>
    </row>
    <row r="13" spans="1:19" x14ac:dyDescent="0.25">
      <c r="A13" t="s">
        <v>6</v>
      </c>
      <c r="B13" t="s">
        <v>7</v>
      </c>
      <c r="C13">
        <v>323</v>
      </c>
      <c r="D13">
        <v>371</v>
      </c>
      <c r="E13" s="1">
        <v>42888</v>
      </c>
      <c r="F13" t="s">
        <v>47</v>
      </c>
      <c r="G13">
        <v>41565172</v>
      </c>
      <c r="H13" t="s">
        <v>225</v>
      </c>
      <c r="I13" t="s">
        <v>9</v>
      </c>
      <c r="J13">
        <v>53</v>
      </c>
      <c r="K13" s="1">
        <v>42888</v>
      </c>
      <c r="L13" t="s">
        <v>559</v>
      </c>
      <c r="M13" s="6">
        <v>61180000</v>
      </c>
      <c r="N13" s="6">
        <v>0</v>
      </c>
      <c r="O13" s="6">
        <v>61180000</v>
      </c>
      <c r="P13" s="6">
        <v>61180000</v>
      </c>
      <c r="Q13" s="6">
        <v>0</v>
      </c>
      <c r="S13"/>
    </row>
    <row r="14" spans="1:19" x14ac:dyDescent="0.25">
      <c r="A14" t="s">
        <v>6</v>
      </c>
      <c r="B14" t="s">
        <v>7</v>
      </c>
      <c r="C14">
        <v>355</v>
      </c>
      <c r="D14">
        <v>413</v>
      </c>
      <c r="E14" s="1">
        <v>42942</v>
      </c>
      <c r="F14" t="s">
        <v>2</v>
      </c>
      <c r="G14">
        <v>900521065</v>
      </c>
      <c r="H14" t="s">
        <v>8</v>
      </c>
      <c r="I14" t="s">
        <v>9</v>
      </c>
      <c r="J14">
        <v>55</v>
      </c>
      <c r="K14" s="1">
        <v>42736</v>
      </c>
      <c r="L14" t="s">
        <v>558</v>
      </c>
      <c r="M14" s="6">
        <v>87360000</v>
      </c>
      <c r="N14" s="6">
        <v>0</v>
      </c>
      <c r="O14" s="6">
        <v>87360000</v>
      </c>
      <c r="P14" s="6">
        <v>72800000</v>
      </c>
      <c r="Q14" s="6">
        <v>14560000</v>
      </c>
      <c r="S14"/>
    </row>
    <row r="15" spans="1:19" x14ac:dyDescent="0.25">
      <c r="A15" t="s">
        <v>10</v>
      </c>
      <c r="B15" t="s">
        <v>171</v>
      </c>
      <c r="C15">
        <v>354</v>
      </c>
      <c r="D15">
        <v>415</v>
      </c>
      <c r="E15" s="1">
        <v>42944</v>
      </c>
      <c r="F15" t="s">
        <v>2</v>
      </c>
      <c r="G15">
        <v>830102646</v>
      </c>
      <c r="H15" t="s">
        <v>215</v>
      </c>
      <c r="I15" t="s">
        <v>5</v>
      </c>
      <c r="J15">
        <v>68</v>
      </c>
      <c r="K15" s="1">
        <v>42944</v>
      </c>
      <c r="L15" t="s">
        <v>618</v>
      </c>
      <c r="M15" s="6">
        <v>8300000</v>
      </c>
      <c r="N15" s="6">
        <v>110237</v>
      </c>
      <c r="O15" s="6">
        <v>8189763</v>
      </c>
      <c r="P15" s="6">
        <v>8189763</v>
      </c>
      <c r="Q15" s="6">
        <v>0</v>
      </c>
      <c r="S15"/>
    </row>
    <row r="16" spans="1:19" x14ac:dyDescent="0.25">
      <c r="A16" t="s">
        <v>10</v>
      </c>
      <c r="B16" t="s">
        <v>171</v>
      </c>
      <c r="C16">
        <v>346</v>
      </c>
      <c r="D16">
        <v>527</v>
      </c>
      <c r="E16" s="1">
        <v>43031</v>
      </c>
      <c r="F16" t="s">
        <v>2</v>
      </c>
      <c r="G16">
        <v>830103828</v>
      </c>
      <c r="H16" t="s">
        <v>612</v>
      </c>
      <c r="I16" t="s">
        <v>613</v>
      </c>
      <c r="J16">
        <v>30023607</v>
      </c>
      <c r="K16" s="1">
        <v>43031</v>
      </c>
      <c r="L16" t="s">
        <v>614</v>
      </c>
      <c r="M16" s="6">
        <v>457436</v>
      </c>
      <c r="N16" s="6">
        <v>0</v>
      </c>
      <c r="O16" s="6">
        <v>457436</v>
      </c>
      <c r="P16" s="6">
        <v>228718</v>
      </c>
      <c r="Q16" s="6">
        <v>228718</v>
      </c>
      <c r="S16"/>
    </row>
    <row r="17" spans="1:17" customFormat="1" x14ac:dyDescent="0.25">
      <c r="A17" t="s">
        <v>10</v>
      </c>
      <c r="B17" t="s">
        <v>171</v>
      </c>
      <c r="C17">
        <v>480</v>
      </c>
      <c r="D17">
        <v>601</v>
      </c>
      <c r="E17" s="1">
        <v>43084</v>
      </c>
      <c r="F17" t="s">
        <v>2</v>
      </c>
      <c r="G17">
        <v>830016046</v>
      </c>
      <c r="H17" t="s">
        <v>13</v>
      </c>
      <c r="I17" t="s">
        <v>5</v>
      </c>
      <c r="J17">
        <v>76</v>
      </c>
      <c r="K17" s="1">
        <v>42736</v>
      </c>
      <c r="L17" t="s">
        <v>610</v>
      </c>
      <c r="M17" s="6">
        <v>4500000</v>
      </c>
      <c r="N17" s="6">
        <v>0</v>
      </c>
      <c r="O17" s="6">
        <v>4500000</v>
      </c>
      <c r="P17" s="6">
        <v>0</v>
      </c>
      <c r="Q17" s="6">
        <v>4500000</v>
      </c>
    </row>
    <row r="18" spans="1:17" customFormat="1" x14ac:dyDescent="0.25">
      <c r="A18" t="s">
        <v>10</v>
      </c>
      <c r="B18" t="s">
        <v>171</v>
      </c>
      <c r="C18">
        <v>211</v>
      </c>
      <c r="D18">
        <v>438</v>
      </c>
      <c r="E18" s="1">
        <v>42964</v>
      </c>
      <c r="F18" t="s">
        <v>2</v>
      </c>
      <c r="G18">
        <v>899999061</v>
      </c>
      <c r="H18" t="s">
        <v>11</v>
      </c>
      <c r="I18" t="s">
        <v>12</v>
      </c>
      <c r="J18">
        <v>47</v>
      </c>
      <c r="K18" s="1">
        <v>42831</v>
      </c>
      <c r="L18" t="s">
        <v>617</v>
      </c>
      <c r="M18" s="6">
        <v>4800000</v>
      </c>
      <c r="N18" s="6">
        <v>4206800</v>
      </c>
      <c r="O18" s="6">
        <v>593200</v>
      </c>
      <c r="P18" s="6">
        <v>593200</v>
      </c>
      <c r="Q18" s="6">
        <v>0</v>
      </c>
    </row>
    <row r="19" spans="1:17" customFormat="1" x14ac:dyDescent="0.25">
      <c r="A19" t="s">
        <v>10</v>
      </c>
      <c r="B19" t="s">
        <v>171</v>
      </c>
      <c r="C19">
        <v>346</v>
      </c>
      <c r="D19">
        <v>526</v>
      </c>
      <c r="E19" s="1">
        <v>43031</v>
      </c>
      <c r="F19" t="s">
        <v>2</v>
      </c>
      <c r="G19">
        <v>825000461</v>
      </c>
      <c r="H19" t="s">
        <v>615</v>
      </c>
      <c r="I19" t="s">
        <v>613</v>
      </c>
      <c r="J19">
        <v>30023607</v>
      </c>
      <c r="K19" s="1">
        <v>43031</v>
      </c>
      <c r="L19" t="s">
        <v>614</v>
      </c>
      <c r="M19" s="6">
        <v>29512000</v>
      </c>
      <c r="N19" s="6">
        <v>0</v>
      </c>
      <c r="O19" s="6">
        <v>29512000</v>
      </c>
      <c r="P19" s="6">
        <v>5902400</v>
      </c>
      <c r="Q19" s="6">
        <v>23609600</v>
      </c>
    </row>
    <row r="20" spans="1:17" customFormat="1" x14ac:dyDescent="0.25">
      <c r="A20" t="s">
        <v>10</v>
      </c>
      <c r="B20" t="s">
        <v>171</v>
      </c>
      <c r="C20">
        <v>211</v>
      </c>
      <c r="D20">
        <v>414</v>
      </c>
      <c r="E20" s="1">
        <v>42943</v>
      </c>
      <c r="F20" t="s">
        <v>2</v>
      </c>
      <c r="G20">
        <v>899999061</v>
      </c>
      <c r="H20" t="s">
        <v>11</v>
      </c>
      <c r="I20" t="s">
        <v>12</v>
      </c>
      <c r="J20">
        <v>47</v>
      </c>
      <c r="K20" s="1">
        <v>42887</v>
      </c>
      <c r="L20" t="s">
        <v>560</v>
      </c>
      <c r="M20" s="6">
        <v>600000</v>
      </c>
      <c r="N20" s="6">
        <v>0</v>
      </c>
      <c r="O20" s="6">
        <v>600000</v>
      </c>
      <c r="P20" s="6">
        <v>600000</v>
      </c>
      <c r="Q20" s="6">
        <v>0</v>
      </c>
    </row>
    <row r="21" spans="1:17" customFormat="1" x14ac:dyDescent="0.25">
      <c r="A21" t="s">
        <v>10</v>
      </c>
      <c r="B21" t="s">
        <v>171</v>
      </c>
      <c r="C21">
        <v>211</v>
      </c>
      <c r="D21">
        <v>320</v>
      </c>
      <c r="E21" s="1">
        <v>42831</v>
      </c>
      <c r="F21" t="s">
        <v>2</v>
      </c>
      <c r="G21">
        <v>899999061</v>
      </c>
      <c r="H21" t="s">
        <v>11</v>
      </c>
      <c r="I21" t="s">
        <v>12</v>
      </c>
      <c r="J21">
        <v>47</v>
      </c>
      <c r="K21" s="1">
        <v>42831</v>
      </c>
      <c r="L21" t="s">
        <v>535</v>
      </c>
      <c r="M21" s="6">
        <v>600000</v>
      </c>
      <c r="N21" s="6">
        <v>0</v>
      </c>
      <c r="O21" s="6">
        <v>600000</v>
      </c>
      <c r="P21" s="6">
        <v>600000</v>
      </c>
      <c r="Q21" s="6">
        <v>0</v>
      </c>
    </row>
    <row r="22" spans="1:17" customFormat="1" x14ac:dyDescent="0.25">
      <c r="A22" t="s">
        <v>10</v>
      </c>
      <c r="B22" t="s">
        <v>171</v>
      </c>
      <c r="C22">
        <v>336</v>
      </c>
      <c r="D22">
        <v>384</v>
      </c>
      <c r="E22" s="1">
        <v>42915</v>
      </c>
      <c r="F22" t="s">
        <v>2</v>
      </c>
      <c r="G22">
        <v>830102646</v>
      </c>
      <c r="H22" t="s">
        <v>215</v>
      </c>
      <c r="I22" t="s">
        <v>5</v>
      </c>
      <c r="J22">
        <v>68</v>
      </c>
      <c r="K22" s="1">
        <v>42736</v>
      </c>
      <c r="L22" t="s">
        <v>561</v>
      </c>
      <c r="M22" s="6">
        <v>5500000</v>
      </c>
      <c r="N22" s="6">
        <v>0</v>
      </c>
      <c r="O22" s="6">
        <v>5500000</v>
      </c>
      <c r="P22" s="6">
        <v>5500000</v>
      </c>
      <c r="Q22" s="6">
        <v>0</v>
      </c>
    </row>
    <row r="23" spans="1:17" customFormat="1" x14ac:dyDescent="0.25">
      <c r="A23" t="s">
        <v>10</v>
      </c>
      <c r="B23" t="s">
        <v>171</v>
      </c>
      <c r="C23">
        <v>211</v>
      </c>
      <c r="D23">
        <v>485</v>
      </c>
      <c r="E23" s="1">
        <v>43010</v>
      </c>
      <c r="F23" t="s">
        <v>2</v>
      </c>
      <c r="G23">
        <v>899999061</v>
      </c>
      <c r="H23" t="s">
        <v>11</v>
      </c>
      <c r="I23" t="s">
        <v>12</v>
      </c>
      <c r="J23">
        <v>47</v>
      </c>
      <c r="K23" s="1">
        <v>42979</v>
      </c>
      <c r="L23" t="s">
        <v>616</v>
      </c>
      <c r="M23" s="6">
        <v>342400</v>
      </c>
      <c r="N23" s="6">
        <v>0</v>
      </c>
      <c r="O23" s="6">
        <v>342400</v>
      </c>
      <c r="P23" s="6">
        <v>342400</v>
      </c>
      <c r="Q23" s="6">
        <v>0</v>
      </c>
    </row>
    <row r="24" spans="1:17" customFormat="1" x14ac:dyDescent="0.25">
      <c r="A24" t="s">
        <v>10</v>
      </c>
      <c r="B24" t="s">
        <v>171</v>
      </c>
      <c r="C24">
        <v>211</v>
      </c>
      <c r="D24">
        <v>597</v>
      </c>
      <c r="E24" s="1">
        <v>43080</v>
      </c>
      <c r="F24" t="s">
        <v>2</v>
      </c>
      <c r="G24">
        <v>899999061</v>
      </c>
      <c r="H24" t="s">
        <v>11</v>
      </c>
      <c r="I24" t="s">
        <v>12</v>
      </c>
      <c r="J24">
        <v>47</v>
      </c>
      <c r="K24" s="1">
        <v>43009</v>
      </c>
      <c r="L24" t="s">
        <v>611</v>
      </c>
      <c r="M24" s="6">
        <v>406000</v>
      </c>
      <c r="N24" s="6">
        <v>0</v>
      </c>
      <c r="O24" s="6">
        <v>406000</v>
      </c>
      <c r="P24" s="6">
        <v>406000</v>
      </c>
      <c r="Q24" s="6">
        <v>0</v>
      </c>
    </row>
    <row r="25" spans="1:17" customFormat="1" x14ac:dyDescent="0.25">
      <c r="A25" t="s">
        <v>10</v>
      </c>
      <c r="B25" t="s">
        <v>171</v>
      </c>
      <c r="C25">
        <v>346</v>
      </c>
      <c r="D25">
        <v>525</v>
      </c>
      <c r="E25" s="1">
        <v>43031</v>
      </c>
      <c r="F25" t="s">
        <v>2</v>
      </c>
      <c r="G25">
        <v>860071250</v>
      </c>
      <c r="H25" t="s">
        <v>566</v>
      </c>
      <c r="I25" t="s">
        <v>613</v>
      </c>
      <c r="J25">
        <v>30023607</v>
      </c>
      <c r="K25" s="1">
        <v>43031</v>
      </c>
      <c r="L25" t="s">
        <v>614</v>
      </c>
      <c r="M25" s="6">
        <v>138739</v>
      </c>
      <c r="N25" s="6">
        <v>0</v>
      </c>
      <c r="O25" s="6">
        <v>138739</v>
      </c>
      <c r="P25" s="6">
        <v>138739</v>
      </c>
      <c r="Q25" s="6">
        <v>0</v>
      </c>
    </row>
    <row r="26" spans="1:17" customFormat="1" x14ac:dyDescent="0.25">
      <c r="A26" t="s">
        <v>143</v>
      </c>
      <c r="B26" t="s">
        <v>176</v>
      </c>
      <c r="C26">
        <v>279</v>
      </c>
      <c r="D26">
        <v>321</v>
      </c>
      <c r="E26" s="1">
        <v>42836</v>
      </c>
      <c r="F26" t="s">
        <v>2</v>
      </c>
      <c r="G26">
        <v>830080796</v>
      </c>
      <c r="H26" t="s">
        <v>45</v>
      </c>
      <c r="I26" t="s">
        <v>158</v>
      </c>
      <c r="J26">
        <v>49</v>
      </c>
      <c r="K26" s="1">
        <v>42836</v>
      </c>
      <c r="L26" t="s">
        <v>536</v>
      </c>
      <c r="M26" s="6">
        <v>19008000</v>
      </c>
      <c r="N26" s="6">
        <v>0</v>
      </c>
      <c r="O26" s="6">
        <v>19008000</v>
      </c>
      <c r="P26" s="6">
        <v>18131450</v>
      </c>
      <c r="Q26" s="6">
        <v>876550</v>
      </c>
    </row>
    <row r="27" spans="1:17" customFormat="1" x14ac:dyDescent="0.25">
      <c r="A27" t="s">
        <v>14</v>
      </c>
      <c r="B27" t="s">
        <v>15</v>
      </c>
      <c r="C27">
        <v>467</v>
      </c>
      <c r="D27">
        <v>593</v>
      </c>
      <c r="E27" s="1">
        <v>43076</v>
      </c>
      <c r="F27" t="s">
        <v>2</v>
      </c>
      <c r="G27">
        <v>830079122</v>
      </c>
      <c r="H27" t="s">
        <v>38</v>
      </c>
      <c r="I27" t="s">
        <v>158</v>
      </c>
      <c r="J27">
        <v>101</v>
      </c>
      <c r="K27" s="1">
        <v>43076</v>
      </c>
      <c r="L27" t="s">
        <v>619</v>
      </c>
      <c r="M27" s="6">
        <v>12000000</v>
      </c>
      <c r="N27" s="6">
        <v>0</v>
      </c>
      <c r="O27" s="6">
        <v>12000000</v>
      </c>
      <c r="P27" s="6">
        <v>0</v>
      </c>
      <c r="Q27" s="6">
        <v>12000000</v>
      </c>
    </row>
    <row r="28" spans="1:17" customFormat="1" x14ac:dyDescent="0.25">
      <c r="A28" t="s">
        <v>14</v>
      </c>
      <c r="B28" t="s">
        <v>15</v>
      </c>
      <c r="C28">
        <v>345</v>
      </c>
      <c r="D28">
        <v>406</v>
      </c>
      <c r="E28" s="1">
        <v>42927</v>
      </c>
      <c r="F28" t="s">
        <v>2</v>
      </c>
      <c r="G28">
        <v>860518504</v>
      </c>
      <c r="H28" t="s">
        <v>16</v>
      </c>
      <c r="I28" t="s">
        <v>5</v>
      </c>
      <c r="J28">
        <v>5</v>
      </c>
      <c r="K28" s="1">
        <v>42736</v>
      </c>
      <c r="L28" t="s">
        <v>565</v>
      </c>
      <c r="M28" s="6">
        <v>647000</v>
      </c>
      <c r="N28" s="6">
        <v>92956</v>
      </c>
      <c r="O28" s="6">
        <v>554044</v>
      </c>
      <c r="P28" s="6">
        <v>554044</v>
      </c>
      <c r="Q28" s="6">
        <v>0</v>
      </c>
    </row>
    <row r="29" spans="1:17" customFormat="1" x14ac:dyDescent="0.25">
      <c r="A29" t="s">
        <v>14</v>
      </c>
      <c r="B29" t="s">
        <v>15</v>
      </c>
      <c r="C29">
        <v>335</v>
      </c>
      <c r="D29">
        <v>387</v>
      </c>
      <c r="E29" s="1">
        <v>42916</v>
      </c>
      <c r="F29" t="s">
        <v>2</v>
      </c>
      <c r="G29">
        <v>860518504</v>
      </c>
      <c r="H29" t="s">
        <v>16</v>
      </c>
      <c r="I29" t="s">
        <v>5</v>
      </c>
      <c r="J29">
        <v>5</v>
      </c>
      <c r="K29" s="1">
        <v>42736</v>
      </c>
      <c r="L29" t="s">
        <v>564</v>
      </c>
      <c r="M29" s="6">
        <v>12000000</v>
      </c>
      <c r="N29" s="6">
        <v>0</v>
      </c>
      <c r="O29" s="6">
        <v>12000000</v>
      </c>
      <c r="P29" s="6">
        <v>12000000</v>
      </c>
      <c r="Q29" s="6">
        <v>0</v>
      </c>
    </row>
    <row r="30" spans="1:17" customFormat="1" x14ac:dyDescent="0.25">
      <c r="A30" t="s">
        <v>14</v>
      </c>
      <c r="B30" t="s">
        <v>15</v>
      </c>
      <c r="C30">
        <v>324</v>
      </c>
      <c r="D30">
        <v>407</v>
      </c>
      <c r="E30" s="1">
        <v>42928</v>
      </c>
      <c r="F30" t="s">
        <v>2</v>
      </c>
      <c r="G30">
        <v>860071250</v>
      </c>
      <c r="H30" t="s">
        <v>566</v>
      </c>
      <c r="I30" t="s">
        <v>567</v>
      </c>
      <c r="J30">
        <v>58</v>
      </c>
      <c r="K30" s="1">
        <v>42928</v>
      </c>
      <c r="L30" t="s">
        <v>568</v>
      </c>
      <c r="M30" s="6">
        <v>328000000</v>
      </c>
      <c r="N30" s="6">
        <v>328000000</v>
      </c>
      <c r="O30" s="6">
        <v>0</v>
      </c>
      <c r="P30" s="6">
        <v>0</v>
      </c>
      <c r="Q30" s="6">
        <v>0</v>
      </c>
    </row>
    <row r="31" spans="1:17" customFormat="1" x14ac:dyDescent="0.25">
      <c r="A31" t="s">
        <v>14</v>
      </c>
      <c r="B31" t="s">
        <v>15</v>
      </c>
      <c r="C31">
        <v>324</v>
      </c>
      <c r="D31">
        <v>408</v>
      </c>
      <c r="E31" s="1">
        <v>42928</v>
      </c>
      <c r="F31" t="s">
        <v>2</v>
      </c>
      <c r="G31">
        <v>860071250</v>
      </c>
      <c r="H31" t="s">
        <v>566</v>
      </c>
      <c r="I31" t="s">
        <v>569</v>
      </c>
      <c r="J31">
        <v>58</v>
      </c>
      <c r="K31" s="1">
        <v>42928</v>
      </c>
      <c r="L31" t="s">
        <v>570</v>
      </c>
      <c r="M31" s="6">
        <v>328000000</v>
      </c>
      <c r="N31" s="6">
        <v>0</v>
      </c>
      <c r="O31" s="6">
        <v>328000000</v>
      </c>
      <c r="P31" s="6">
        <v>171459735</v>
      </c>
      <c r="Q31" s="6">
        <v>156540265</v>
      </c>
    </row>
    <row r="32" spans="1:17" customFormat="1" x14ac:dyDescent="0.25">
      <c r="A32" t="s">
        <v>14</v>
      </c>
      <c r="B32" t="s">
        <v>15</v>
      </c>
      <c r="C32">
        <v>313</v>
      </c>
      <c r="D32">
        <v>353</v>
      </c>
      <c r="E32" s="1">
        <v>42885</v>
      </c>
      <c r="F32" t="s">
        <v>2</v>
      </c>
      <c r="G32">
        <v>860518504</v>
      </c>
      <c r="H32" t="s">
        <v>16</v>
      </c>
      <c r="I32" t="s">
        <v>5</v>
      </c>
      <c r="J32">
        <v>5</v>
      </c>
      <c r="K32" s="1">
        <v>42736</v>
      </c>
      <c r="L32" t="s">
        <v>562</v>
      </c>
      <c r="M32" s="6">
        <v>32000000</v>
      </c>
      <c r="N32" s="6">
        <v>0</v>
      </c>
      <c r="O32" s="6">
        <v>32000000</v>
      </c>
      <c r="P32" s="6">
        <v>32000000</v>
      </c>
      <c r="Q32" s="6">
        <v>0</v>
      </c>
    </row>
    <row r="33" spans="1:17" customFormat="1" x14ac:dyDescent="0.25">
      <c r="A33" t="s">
        <v>14</v>
      </c>
      <c r="B33" t="s">
        <v>15</v>
      </c>
      <c r="C33">
        <v>309</v>
      </c>
      <c r="D33">
        <v>380</v>
      </c>
      <c r="E33" s="1">
        <v>42902</v>
      </c>
      <c r="F33" t="s">
        <v>2</v>
      </c>
      <c r="G33">
        <v>900542932</v>
      </c>
      <c r="H33" t="s">
        <v>556</v>
      </c>
      <c r="I33" t="s">
        <v>158</v>
      </c>
      <c r="J33">
        <v>57</v>
      </c>
      <c r="K33" s="1">
        <v>42902</v>
      </c>
      <c r="L33" t="s">
        <v>563</v>
      </c>
      <c r="M33" s="6">
        <v>15000000</v>
      </c>
      <c r="N33" s="6">
        <v>0</v>
      </c>
      <c r="O33" s="6">
        <v>15000000</v>
      </c>
      <c r="P33" s="6">
        <v>0</v>
      </c>
      <c r="Q33" s="6">
        <v>15000000</v>
      </c>
    </row>
    <row r="34" spans="1:17" customFormat="1" x14ac:dyDescent="0.25">
      <c r="A34" t="s">
        <v>14</v>
      </c>
      <c r="B34" t="s">
        <v>15</v>
      </c>
      <c r="C34">
        <v>294</v>
      </c>
      <c r="D34">
        <v>322</v>
      </c>
      <c r="E34" s="1">
        <v>42836</v>
      </c>
      <c r="F34" t="s">
        <v>2</v>
      </c>
      <c r="G34">
        <v>860522931</v>
      </c>
      <c r="H34" t="s">
        <v>537</v>
      </c>
      <c r="I34" t="s">
        <v>161</v>
      </c>
      <c r="J34">
        <v>9967</v>
      </c>
      <c r="K34" s="1">
        <v>42836</v>
      </c>
      <c r="L34" t="s">
        <v>538</v>
      </c>
      <c r="M34" s="6">
        <v>2352945</v>
      </c>
      <c r="N34" s="6">
        <v>457787</v>
      </c>
      <c r="O34" s="6">
        <v>1895158</v>
      </c>
      <c r="P34" s="6">
        <v>1895158</v>
      </c>
      <c r="Q34" s="6">
        <v>0</v>
      </c>
    </row>
    <row r="35" spans="1:17" customFormat="1" x14ac:dyDescent="0.25">
      <c r="A35" t="s">
        <v>14</v>
      </c>
      <c r="B35" t="s">
        <v>15</v>
      </c>
      <c r="C35">
        <v>281</v>
      </c>
      <c r="D35">
        <v>328</v>
      </c>
      <c r="E35" s="1">
        <v>42857</v>
      </c>
      <c r="F35" t="s">
        <v>2</v>
      </c>
      <c r="G35">
        <v>900183528</v>
      </c>
      <c r="H35" t="s">
        <v>533</v>
      </c>
      <c r="I35" t="s">
        <v>5</v>
      </c>
      <c r="J35">
        <v>52</v>
      </c>
      <c r="K35" s="1">
        <v>42857</v>
      </c>
      <c r="L35" t="s">
        <v>534</v>
      </c>
      <c r="M35" s="6">
        <v>93500000</v>
      </c>
      <c r="N35" s="6">
        <v>0</v>
      </c>
      <c r="O35" s="6">
        <v>93500000</v>
      </c>
      <c r="P35" s="6">
        <v>51615653</v>
      </c>
      <c r="Q35" s="6">
        <v>41884347</v>
      </c>
    </row>
    <row r="36" spans="1:17" customFormat="1" x14ac:dyDescent="0.25">
      <c r="A36" t="s">
        <v>17</v>
      </c>
      <c r="B36" t="s">
        <v>18</v>
      </c>
      <c r="C36">
        <v>304</v>
      </c>
      <c r="D36">
        <v>346</v>
      </c>
      <c r="E36" s="1">
        <v>42867</v>
      </c>
      <c r="F36" t="s">
        <v>2</v>
      </c>
      <c r="G36">
        <v>860002400</v>
      </c>
      <c r="H36" t="s">
        <v>19</v>
      </c>
      <c r="I36" t="s">
        <v>20</v>
      </c>
      <c r="J36">
        <v>6</v>
      </c>
      <c r="K36" s="1">
        <v>42867</v>
      </c>
      <c r="L36" t="s">
        <v>571</v>
      </c>
      <c r="M36" s="6">
        <v>16170518</v>
      </c>
      <c r="N36" s="6">
        <v>0</v>
      </c>
      <c r="O36" s="6">
        <v>16170518</v>
      </c>
      <c r="P36" s="6">
        <v>16170518</v>
      </c>
      <c r="Q36" s="6">
        <v>0</v>
      </c>
    </row>
    <row r="37" spans="1:17" customFormat="1" x14ac:dyDescent="0.25">
      <c r="A37" t="s">
        <v>17</v>
      </c>
      <c r="B37" t="s">
        <v>18</v>
      </c>
      <c r="C37">
        <v>364</v>
      </c>
      <c r="D37">
        <v>436</v>
      </c>
      <c r="E37" s="1">
        <v>42957</v>
      </c>
      <c r="F37" t="s">
        <v>2</v>
      </c>
      <c r="G37">
        <v>860002400</v>
      </c>
      <c r="H37" t="s">
        <v>19</v>
      </c>
      <c r="I37" t="s">
        <v>20</v>
      </c>
      <c r="J37">
        <v>67</v>
      </c>
      <c r="K37" s="1">
        <v>42736</v>
      </c>
      <c r="L37" t="s">
        <v>571</v>
      </c>
      <c r="M37" s="6">
        <v>4457023</v>
      </c>
      <c r="N37" s="6">
        <v>0</v>
      </c>
      <c r="O37" s="6">
        <v>4457023</v>
      </c>
      <c r="P37" s="6">
        <v>4457023</v>
      </c>
      <c r="Q37" s="6">
        <v>0</v>
      </c>
    </row>
    <row r="38" spans="1:17" customFormat="1" x14ac:dyDescent="0.25">
      <c r="A38" t="s">
        <v>17</v>
      </c>
      <c r="B38" t="s">
        <v>18</v>
      </c>
      <c r="C38">
        <v>365</v>
      </c>
      <c r="D38">
        <v>465</v>
      </c>
      <c r="E38" s="1">
        <v>42993</v>
      </c>
      <c r="F38" t="s">
        <v>2</v>
      </c>
      <c r="G38">
        <v>860002400</v>
      </c>
      <c r="H38" t="s">
        <v>19</v>
      </c>
      <c r="I38" t="s">
        <v>20</v>
      </c>
      <c r="J38">
        <v>68</v>
      </c>
      <c r="K38" s="1">
        <v>42993</v>
      </c>
      <c r="L38" t="s">
        <v>620</v>
      </c>
      <c r="M38" s="6">
        <v>44372459</v>
      </c>
      <c r="N38" s="6">
        <v>0</v>
      </c>
      <c r="O38" s="6">
        <v>44372459</v>
      </c>
      <c r="P38" s="6">
        <v>36448536</v>
      </c>
      <c r="Q38" s="6">
        <v>7923923</v>
      </c>
    </row>
    <row r="39" spans="1:17" customFormat="1" x14ac:dyDescent="0.25">
      <c r="A39" t="s">
        <v>144</v>
      </c>
      <c r="B39" t="s">
        <v>51</v>
      </c>
      <c r="C39">
        <v>363</v>
      </c>
      <c r="D39">
        <v>435</v>
      </c>
      <c r="E39" s="1">
        <v>42957</v>
      </c>
      <c r="F39" t="s">
        <v>2</v>
      </c>
      <c r="G39">
        <v>860002400</v>
      </c>
      <c r="H39" t="s">
        <v>19</v>
      </c>
      <c r="I39" t="s">
        <v>20</v>
      </c>
      <c r="J39">
        <v>6</v>
      </c>
      <c r="K39" s="1">
        <v>42867</v>
      </c>
      <c r="L39" t="s">
        <v>621</v>
      </c>
      <c r="M39" s="6">
        <v>1300521</v>
      </c>
      <c r="N39" s="6">
        <v>0</v>
      </c>
      <c r="O39" s="6">
        <v>1300521</v>
      </c>
      <c r="P39" s="6">
        <v>1300521</v>
      </c>
      <c r="Q39" s="6">
        <v>0</v>
      </c>
    </row>
    <row r="40" spans="1:17" customFormat="1" x14ac:dyDescent="0.25">
      <c r="A40" t="s">
        <v>144</v>
      </c>
      <c r="B40" t="s">
        <v>51</v>
      </c>
      <c r="C40">
        <v>337</v>
      </c>
      <c r="D40">
        <v>409</v>
      </c>
      <c r="E40" s="1">
        <v>42933</v>
      </c>
      <c r="F40" t="s">
        <v>2</v>
      </c>
      <c r="G40">
        <v>860002400</v>
      </c>
      <c r="H40" t="s">
        <v>19</v>
      </c>
      <c r="I40" t="s">
        <v>20</v>
      </c>
      <c r="J40">
        <v>6</v>
      </c>
      <c r="K40" s="1">
        <v>42867</v>
      </c>
      <c r="L40" t="s">
        <v>573</v>
      </c>
      <c r="M40" s="6">
        <v>300000</v>
      </c>
      <c r="N40" s="6">
        <v>0</v>
      </c>
      <c r="O40" s="6">
        <v>300000</v>
      </c>
      <c r="P40" s="6">
        <v>300000</v>
      </c>
      <c r="Q40" s="6">
        <v>0</v>
      </c>
    </row>
    <row r="41" spans="1:17" customFormat="1" x14ac:dyDescent="0.25">
      <c r="A41" t="s">
        <v>144</v>
      </c>
      <c r="B41" t="s">
        <v>51</v>
      </c>
      <c r="C41">
        <v>306</v>
      </c>
      <c r="D41">
        <v>347</v>
      </c>
      <c r="E41" s="1">
        <v>42871</v>
      </c>
      <c r="F41" t="s">
        <v>2</v>
      </c>
      <c r="G41">
        <v>860002400</v>
      </c>
      <c r="H41" t="s">
        <v>19</v>
      </c>
      <c r="I41" t="s">
        <v>20</v>
      </c>
      <c r="J41">
        <v>6</v>
      </c>
      <c r="K41" s="1">
        <v>42867</v>
      </c>
      <c r="L41" t="s">
        <v>572</v>
      </c>
      <c r="M41" s="6">
        <v>1896712</v>
      </c>
      <c r="N41" s="6">
        <v>0</v>
      </c>
      <c r="O41" s="6">
        <v>1896712</v>
      </c>
      <c r="P41" s="6">
        <v>1896712</v>
      </c>
      <c r="Q41" s="6">
        <v>0</v>
      </c>
    </row>
    <row r="42" spans="1:17" customFormat="1" x14ac:dyDescent="0.25">
      <c r="A42" t="s">
        <v>144</v>
      </c>
      <c r="B42" t="s">
        <v>51</v>
      </c>
      <c r="C42">
        <v>382</v>
      </c>
      <c r="D42">
        <v>482</v>
      </c>
      <c r="E42" s="1">
        <v>43005</v>
      </c>
      <c r="F42" t="s">
        <v>2</v>
      </c>
      <c r="G42">
        <v>860002400</v>
      </c>
      <c r="H42" t="s">
        <v>19</v>
      </c>
      <c r="I42" t="s">
        <v>158</v>
      </c>
      <c r="J42">
        <v>79</v>
      </c>
      <c r="K42" s="1">
        <v>43005</v>
      </c>
      <c r="L42" t="s">
        <v>622</v>
      </c>
      <c r="M42" s="6">
        <v>5200000</v>
      </c>
      <c r="N42" s="6">
        <v>0</v>
      </c>
      <c r="O42" s="6">
        <v>5200000</v>
      </c>
      <c r="P42" s="6">
        <v>5200000</v>
      </c>
      <c r="Q42" s="6">
        <v>0</v>
      </c>
    </row>
    <row r="43" spans="1:17" customFormat="1" x14ac:dyDescent="0.25">
      <c r="A43" t="s">
        <v>21</v>
      </c>
      <c r="B43" t="s">
        <v>22</v>
      </c>
      <c r="C43">
        <v>378</v>
      </c>
      <c r="D43">
        <v>461</v>
      </c>
      <c r="E43" s="1">
        <v>42984</v>
      </c>
      <c r="F43" t="s">
        <v>2</v>
      </c>
      <c r="G43">
        <v>860066942</v>
      </c>
      <c r="H43" t="s">
        <v>24</v>
      </c>
      <c r="I43" t="s">
        <v>23</v>
      </c>
      <c r="J43">
        <v>8</v>
      </c>
      <c r="K43" s="1">
        <v>42948</v>
      </c>
      <c r="L43" t="s">
        <v>627</v>
      </c>
      <c r="M43" s="6">
        <v>2427000</v>
      </c>
      <c r="N43" s="6">
        <v>0</v>
      </c>
      <c r="O43" s="6">
        <v>2427000</v>
      </c>
      <c r="P43" s="6">
        <v>2427000</v>
      </c>
      <c r="Q43" s="6">
        <v>0</v>
      </c>
    </row>
    <row r="44" spans="1:17" customFormat="1" x14ac:dyDescent="0.25">
      <c r="A44" t="s">
        <v>21</v>
      </c>
      <c r="B44" t="s">
        <v>22</v>
      </c>
      <c r="C44">
        <v>412</v>
      </c>
      <c r="D44">
        <v>496</v>
      </c>
      <c r="E44" s="1">
        <v>43010</v>
      </c>
      <c r="F44" t="s">
        <v>2</v>
      </c>
      <c r="G44">
        <v>900156264</v>
      </c>
      <c r="H44" t="s">
        <v>25</v>
      </c>
      <c r="I44" t="s">
        <v>23</v>
      </c>
      <c r="J44">
        <v>9</v>
      </c>
      <c r="K44" s="1">
        <v>42979</v>
      </c>
      <c r="L44" t="s">
        <v>623</v>
      </c>
      <c r="M44" s="6">
        <v>809000</v>
      </c>
      <c r="N44" s="6">
        <v>0</v>
      </c>
      <c r="O44" s="6">
        <v>809000</v>
      </c>
      <c r="P44" s="6">
        <v>809000</v>
      </c>
      <c r="Q44" s="6">
        <v>0</v>
      </c>
    </row>
    <row r="45" spans="1:17" customFormat="1" x14ac:dyDescent="0.25">
      <c r="A45" t="s">
        <v>21</v>
      </c>
      <c r="B45" t="s">
        <v>22</v>
      </c>
      <c r="C45">
        <v>412</v>
      </c>
      <c r="D45">
        <v>497</v>
      </c>
      <c r="E45" s="1">
        <v>43010</v>
      </c>
      <c r="F45" t="s">
        <v>2</v>
      </c>
      <c r="G45">
        <v>800251440</v>
      </c>
      <c r="H45" t="s">
        <v>172</v>
      </c>
      <c r="I45" t="s">
        <v>23</v>
      </c>
      <c r="J45">
        <v>9</v>
      </c>
      <c r="K45" s="1">
        <v>42979</v>
      </c>
      <c r="L45" t="s">
        <v>623</v>
      </c>
      <c r="M45" s="6">
        <v>4724800</v>
      </c>
      <c r="N45" s="6">
        <v>0</v>
      </c>
      <c r="O45" s="6">
        <v>4724800</v>
      </c>
      <c r="P45" s="6">
        <v>4724800</v>
      </c>
      <c r="Q45" s="6">
        <v>0</v>
      </c>
    </row>
    <row r="46" spans="1:17" customFormat="1" x14ac:dyDescent="0.25">
      <c r="A46" t="s">
        <v>21</v>
      </c>
      <c r="B46" t="s">
        <v>22</v>
      </c>
      <c r="C46">
        <v>412</v>
      </c>
      <c r="D46">
        <v>498</v>
      </c>
      <c r="E46" s="1">
        <v>43010</v>
      </c>
      <c r="F46" t="s">
        <v>2</v>
      </c>
      <c r="G46">
        <v>860066942</v>
      </c>
      <c r="H46" t="s">
        <v>24</v>
      </c>
      <c r="I46" t="s">
        <v>23</v>
      </c>
      <c r="J46">
        <v>9</v>
      </c>
      <c r="K46" s="1">
        <v>42979</v>
      </c>
      <c r="L46" t="s">
        <v>623</v>
      </c>
      <c r="M46" s="6">
        <v>1618000</v>
      </c>
      <c r="N46" s="6">
        <v>0</v>
      </c>
      <c r="O46" s="6">
        <v>1618000</v>
      </c>
      <c r="P46" s="6">
        <v>1618000</v>
      </c>
      <c r="Q46" s="6">
        <v>0</v>
      </c>
    </row>
    <row r="47" spans="1:17" customFormat="1" x14ac:dyDescent="0.25">
      <c r="A47" t="s">
        <v>21</v>
      </c>
      <c r="B47" t="s">
        <v>22</v>
      </c>
      <c r="C47">
        <v>451</v>
      </c>
      <c r="D47">
        <v>542</v>
      </c>
      <c r="E47" s="1">
        <v>43040</v>
      </c>
      <c r="F47" t="s">
        <v>2</v>
      </c>
      <c r="G47">
        <v>900156264</v>
      </c>
      <c r="H47" t="s">
        <v>25</v>
      </c>
      <c r="I47" t="s">
        <v>23</v>
      </c>
      <c r="J47">
        <v>10</v>
      </c>
      <c r="K47" s="1">
        <v>43009</v>
      </c>
      <c r="L47" t="s">
        <v>624</v>
      </c>
      <c r="M47" s="6">
        <v>809000</v>
      </c>
      <c r="N47" s="6">
        <v>809000</v>
      </c>
      <c r="O47" s="6">
        <v>0</v>
      </c>
      <c r="P47" s="6">
        <v>0</v>
      </c>
      <c r="Q47" s="6">
        <v>0</v>
      </c>
    </row>
    <row r="48" spans="1:17" customFormat="1" x14ac:dyDescent="0.25">
      <c r="A48" t="s">
        <v>21</v>
      </c>
      <c r="B48" t="s">
        <v>22</v>
      </c>
      <c r="C48">
        <v>451</v>
      </c>
      <c r="D48">
        <v>543</v>
      </c>
      <c r="E48" s="1">
        <v>43040</v>
      </c>
      <c r="F48" t="s">
        <v>2</v>
      </c>
      <c r="G48">
        <v>800251440</v>
      </c>
      <c r="H48" t="s">
        <v>172</v>
      </c>
      <c r="I48" t="s">
        <v>23</v>
      </c>
      <c r="J48">
        <v>10</v>
      </c>
      <c r="K48" s="1">
        <v>43009</v>
      </c>
      <c r="L48" t="s">
        <v>624</v>
      </c>
      <c r="M48" s="6">
        <v>4575800</v>
      </c>
      <c r="N48" s="6">
        <v>4575800</v>
      </c>
      <c r="O48" s="6">
        <v>0</v>
      </c>
      <c r="P48" s="6">
        <v>0</v>
      </c>
      <c r="Q48" s="6">
        <v>0</v>
      </c>
    </row>
    <row r="49" spans="1:17" customFormat="1" x14ac:dyDescent="0.25">
      <c r="A49" t="s">
        <v>21</v>
      </c>
      <c r="B49" t="s">
        <v>22</v>
      </c>
      <c r="C49">
        <v>451</v>
      </c>
      <c r="D49">
        <v>544</v>
      </c>
      <c r="E49" s="1">
        <v>43040</v>
      </c>
      <c r="F49" t="s">
        <v>2</v>
      </c>
      <c r="G49">
        <v>860066942</v>
      </c>
      <c r="H49" t="s">
        <v>24</v>
      </c>
      <c r="I49" t="s">
        <v>23</v>
      </c>
      <c r="J49">
        <v>10</v>
      </c>
      <c r="K49" s="1">
        <v>43009</v>
      </c>
      <c r="L49" t="s">
        <v>624</v>
      </c>
      <c r="M49" s="6">
        <v>1496600</v>
      </c>
      <c r="N49" s="6">
        <v>1496600</v>
      </c>
      <c r="O49" s="6">
        <v>0</v>
      </c>
      <c r="P49" s="6">
        <v>0</v>
      </c>
      <c r="Q49" s="6">
        <v>0</v>
      </c>
    </row>
    <row r="50" spans="1:17" customFormat="1" x14ac:dyDescent="0.25">
      <c r="A50" t="s">
        <v>21</v>
      </c>
      <c r="B50" t="s">
        <v>22</v>
      </c>
      <c r="C50">
        <v>451</v>
      </c>
      <c r="D50">
        <v>549</v>
      </c>
      <c r="E50" s="1">
        <v>43040</v>
      </c>
      <c r="F50" t="s">
        <v>2</v>
      </c>
      <c r="G50">
        <v>900156264</v>
      </c>
      <c r="H50" t="s">
        <v>25</v>
      </c>
      <c r="I50" t="s">
        <v>23</v>
      </c>
      <c r="J50">
        <v>10</v>
      </c>
      <c r="K50" s="1">
        <v>43009</v>
      </c>
      <c r="L50" t="s">
        <v>624</v>
      </c>
      <c r="M50" s="6">
        <v>768500</v>
      </c>
      <c r="N50" s="6">
        <v>0</v>
      </c>
      <c r="O50" s="6">
        <v>768500</v>
      </c>
      <c r="P50" s="6">
        <v>768500</v>
      </c>
      <c r="Q50" s="6">
        <v>0</v>
      </c>
    </row>
    <row r="51" spans="1:17" customFormat="1" x14ac:dyDescent="0.25">
      <c r="A51" t="s">
        <v>21</v>
      </c>
      <c r="B51" t="s">
        <v>22</v>
      </c>
      <c r="C51">
        <v>451</v>
      </c>
      <c r="D51">
        <v>550</v>
      </c>
      <c r="E51" s="1">
        <v>43040</v>
      </c>
      <c r="F51" t="s">
        <v>2</v>
      </c>
      <c r="G51">
        <v>800251440</v>
      </c>
      <c r="H51" t="s">
        <v>172</v>
      </c>
      <c r="I51" t="s">
        <v>23</v>
      </c>
      <c r="J51">
        <v>10</v>
      </c>
      <c r="K51" s="1">
        <v>43009</v>
      </c>
      <c r="L51" t="s">
        <v>624</v>
      </c>
      <c r="M51" s="6">
        <v>4488500</v>
      </c>
      <c r="N51" s="6">
        <v>0</v>
      </c>
      <c r="O51" s="6">
        <v>4488500</v>
      </c>
      <c r="P51" s="6">
        <v>4488500</v>
      </c>
      <c r="Q51" s="6">
        <v>0</v>
      </c>
    </row>
    <row r="52" spans="1:17" customFormat="1" x14ac:dyDescent="0.25">
      <c r="A52" t="s">
        <v>21</v>
      </c>
      <c r="B52" t="s">
        <v>22</v>
      </c>
      <c r="C52">
        <v>451</v>
      </c>
      <c r="D52">
        <v>551</v>
      </c>
      <c r="E52" s="1">
        <v>43040</v>
      </c>
      <c r="F52" t="s">
        <v>2</v>
      </c>
      <c r="G52">
        <v>860066942</v>
      </c>
      <c r="H52" t="s">
        <v>24</v>
      </c>
      <c r="I52" t="s">
        <v>23</v>
      </c>
      <c r="J52">
        <v>10</v>
      </c>
      <c r="K52" s="1">
        <v>43009</v>
      </c>
      <c r="L52" t="s">
        <v>624</v>
      </c>
      <c r="M52" s="6">
        <v>1618000</v>
      </c>
      <c r="N52" s="6">
        <v>0</v>
      </c>
      <c r="O52" s="6">
        <v>1618000</v>
      </c>
      <c r="P52" s="6">
        <v>1618000</v>
      </c>
      <c r="Q52" s="6">
        <v>0</v>
      </c>
    </row>
    <row r="53" spans="1:17" customFormat="1" x14ac:dyDescent="0.25">
      <c r="A53" t="s">
        <v>21</v>
      </c>
      <c r="B53" t="s">
        <v>22</v>
      </c>
      <c r="C53">
        <v>472</v>
      </c>
      <c r="D53">
        <v>586</v>
      </c>
      <c r="E53" s="1">
        <v>43070</v>
      </c>
      <c r="F53" t="s">
        <v>2</v>
      </c>
      <c r="G53">
        <v>900156264</v>
      </c>
      <c r="H53" t="s">
        <v>25</v>
      </c>
      <c r="I53" t="s">
        <v>23</v>
      </c>
      <c r="J53">
        <v>12</v>
      </c>
      <c r="K53" s="1">
        <v>43070</v>
      </c>
      <c r="L53" t="s">
        <v>625</v>
      </c>
      <c r="M53" s="6">
        <v>809000</v>
      </c>
      <c r="N53" s="6">
        <v>0</v>
      </c>
      <c r="O53" s="6">
        <v>809000</v>
      </c>
      <c r="P53" s="6">
        <v>809000</v>
      </c>
      <c r="Q53" s="6">
        <v>0</v>
      </c>
    </row>
    <row r="54" spans="1:17" customFormat="1" x14ac:dyDescent="0.25">
      <c r="A54" t="s">
        <v>21</v>
      </c>
      <c r="B54" t="s">
        <v>22</v>
      </c>
      <c r="C54">
        <v>472</v>
      </c>
      <c r="D54">
        <v>587</v>
      </c>
      <c r="E54" s="1">
        <v>43070</v>
      </c>
      <c r="F54" t="s">
        <v>2</v>
      </c>
      <c r="G54">
        <v>800251440</v>
      </c>
      <c r="H54" t="s">
        <v>172</v>
      </c>
      <c r="I54" t="s">
        <v>23</v>
      </c>
      <c r="J54">
        <v>12</v>
      </c>
      <c r="K54" s="1">
        <v>43070</v>
      </c>
      <c r="L54" t="s">
        <v>625</v>
      </c>
      <c r="M54" s="6">
        <v>4563000</v>
      </c>
      <c r="N54" s="6">
        <v>0</v>
      </c>
      <c r="O54" s="6">
        <v>4563000</v>
      </c>
      <c r="P54" s="6">
        <v>4563000</v>
      </c>
      <c r="Q54" s="6">
        <v>0</v>
      </c>
    </row>
    <row r="55" spans="1:17" customFormat="1" x14ac:dyDescent="0.25">
      <c r="A55" t="s">
        <v>21</v>
      </c>
      <c r="B55" t="s">
        <v>22</v>
      </c>
      <c r="C55">
        <v>472</v>
      </c>
      <c r="D55">
        <v>588</v>
      </c>
      <c r="E55" s="1">
        <v>43070</v>
      </c>
      <c r="F55" t="s">
        <v>2</v>
      </c>
      <c r="G55">
        <v>860066942</v>
      </c>
      <c r="H55" t="s">
        <v>24</v>
      </c>
      <c r="I55" t="s">
        <v>23</v>
      </c>
      <c r="J55">
        <v>12</v>
      </c>
      <c r="K55" s="1">
        <v>43070</v>
      </c>
      <c r="L55" t="s">
        <v>625</v>
      </c>
      <c r="M55" s="6">
        <v>1618000</v>
      </c>
      <c r="N55" s="6">
        <v>0</v>
      </c>
      <c r="O55" s="6">
        <v>1618000</v>
      </c>
      <c r="P55" s="6">
        <v>1618000</v>
      </c>
      <c r="Q55" s="6">
        <v>0</v>
      </c>
    </row>
    <row r="56" spans="1:17" customFormat="1" x14ac:dyDescent="0.25">
      <c r="A56" t="s">
        <v>21</v>
      </c>
      <c r="B56" t="s">
        <v>22</v>
      </c>
      <c r="C56">
        <v>505</v>
      </c>
      <c r="D56">
        <v>614</v>
      </c>
      <c r="E56" s="1">
        <v>43089</v>
      </c>
      <c r="F56" t="s">
        <v>2</v>
      </c>
      <c r="G56">
        <v>900156264</v>
      </c>
      <c r="H56" t="s">
        <v>25</v>
      </c>
      <c r="I56" t="s">
        <v>23</v>
      </c>
      <c r="J56">
        <v>12</v>
      </c>
      <c r="K56" s="1">
        <v>42736</v>
      </c>
      <c r="L56" t="s">
        <v>756</v>
      </c>
      <c r="M56" s="6">
        <v>768500</v>
      </c>
      <c r="N56" s="6">
        <v>0</v>
      </c>
      <c r="O56" s="6">
        <v>768500</v>
      </c>
      <c r="P56" s="6">
        <v>768500</v>
      </c>
      <c r="Q56" s="6">
        <v>0</v>
      </c>
    </row>
    <row r="57" spans="1:17" customFormat="1" x14ac:dyDescent="0.25">
      <c r="A57" t="s">
        <v>21</v>
      </c>
      <c r="B57" t="s">
        <v>22</v>
      </c>
      <c r="C57">
        <v>505</v>
      </c>
      <c r="D57">
        <v>615</v>
      </c>
      <c r="E57" s="1">
        <v>43089</v>
      </c>
      <c r="F57" t="s">
        <v>2</v>
      </c>
      <c r="G57">
        <v>800251440</v>
      </c>
      <c r="H57" t="s">
        <v>172</v>
      </c>
      <c r="I57" t="s">
        <v>23</v>
      </c>
      <c r="J57">
        <v>12</v>
      </c>
      <c r="K57" s="1">
        <v>42736</v>
      </c>
      <c r="L57" t="s">
        <v>756</v>
      </c>
      <c r="M57" s="6">
        <v>4570700</v>
      </c>
      <c r="N57" s="6">
        <v>0</v>
      </c>
      <c r="O57" s="6">
        <v>4570700</v>
      </c>
      <c r="P57" s="6">
        <v>4570700</v>
      </c>
      <c r="Q57" s="6">
        <v>0</v>
      </c>
    </row>
    <row r="58" spans="1:17" customFormat="1" x14ac:dyDescent="0.25">
      <c r="A58" t="s">
        <v>21</v>
      </c>
      <c r="B58" t="s">
        <v>22</v>
      </c>
      <c r="C58">
        <v>505</v>
      </c>
      <c r="D58">
        <v>616</v>
      </c>
      <c r="E58" s="1">
        <v>43089</v>
      </c>
      <c r="F58" t="s">
        <v>2</v>
      </c>
      <c r="G58">
        <v>860066942</v>
      </c>
      <c r="H58" t="s">
        <v>24</v>
      </c>
      <c r="I58" t="s">
        <v>23</v>
      </c>
      <c r="J58">
        <v>12</v>
      </c>
      <c r="K58" s="1">
        <v>42736</v>
      </c>
      <c r="L58" t="s">
        <v>756</v>
      </c>
      <c r="M58" s="6">
        <v>1618000</v>
      </c>
      <c r="N58" s="6">
        <v>0</v>
      </c>
      <c r="O58" s="6">
        <v>1618000</v>
      </c>
      <c r="P58" s="6">
        <v>1618000</v>
      </c>
      <c r="Q58" s="6">
        <v>0</v>
      </c>
    </row>
    <row r="59" spans="1:17" customFormat="1" x14ac:dyDescent="0.25">
      <c r="A59" t="s">
        <v>21</v>
      </c>
      <c r="B59" t="s">
        <v>22</v>
      </c>
      <c r="C59">
        <v>292</v>
      </c>
      <c r="D59">
        <v>317</v>
      </c>
      <c r="E59" s="1">
        <v>42830</v>
      </c>
      <c r="F59" t="s">
        <v>2</v>
      </c>
      <c r="G59">
        <v>800251440</v>
      </c>
      <c r="H59" t="s">
        <v>172</v>
      </c>
      <c r="I59" t="s">
        <v>23</v>
      </c>
      <c r="J59">
        <v>3</v>
      </c>
      <c r="K59" s="1">
        <v>42795</v>
      </c>
      <c r="L59" t="s">
        <v>539</v>
      </c>
      <c r="M59" s="6">
        <v>4643500</v>
      </c>
      <c r="N59" s="6">
        <v>0</v>
      </c>
      <c r="O59" s="6">
        <v>4643500</v>
      </c>
      <c r="P59" s="6">
        <v>4643500</v>
      </c>
      <c r="Q59" s="6">
        <v>0</v>
      </c>
    </row>
    <row r="60" spans="1:17" customFormat="1" x14ac:dyDescent="0.25">
      <c r="A60" t="s">
        <v>21</v>
      </c>
      <c r="B60" t="s">
        <v>22</v>
      </c>
      <c r="C60">
        <v>292</v>
      </c>
      <c r="D60">
        <v>318</v>
      </c>
      <c r="E60" s="1">
        <v>42830</v>
      </c>
      <c r="F60" t="s">
        <v>2</v>
      </c>
      <c r="G60">
        <v>860066942</v>
      </c>
      <c r="H60" t="s">
        <v>24</v>
      </c>
      <c r="I60" t="s">
        <v>23</v>
      </c>
      <c r="J60">
        <v>3</v>
      </c>
      <c r="K60" s="1">
        <v>42795</v>
      </c>
      <c r="L60" t="s">
        <v>539</v>
      </c>
      <c r="M60" s="6">
        <v>1617800</v>
      </c>
      <c r="N60" s="6">
        <v>0</v>
      </c>
      <c r="O60" s="6">
        <v>1617800</v>
      </c>
      <c r="P60" s="6">
        <v>1617800</v>
      </c>
      <c r="Q60" s="6">
        <v>0</v>
      </c>
    </row>
    <row r="61" spans="1:17" customFormat="1" x14ac:dyDescent="0.25">
      <c r="A61" t="s">
        <v>21</v>
      </c>
      <c r="B61" t="s">
        <v>22</v>
      </c>
      <c r="C61">
        <v>300</v>
      </c>
      <c r="D61">
        <v>340</v>
      </c>
      <c r="E61" s="1">
        <v>42857</v>
      </c>
      <c r="F61" t="s">
        <v>2</v>
      </c>
      <c r="G61">
        <v>900156264</v>
      </c>
      <c r="H61" t="s">
        <v>25</v>
      </c>
      <c r="I61" t="s">
        <v>23</v>
      </c>
      <c r="J61">
        <v>4</v>
      </c>
      <c r="K61" s="1">
        <v>42826</v>
      </c>
      <c r="L61" t="s">
        <v>540</v>
      </c>
      <c r="M61" s="6">
        <v>768500</v>
      </c>
      <c r="N61" s="6">
        <v>0</v>
      </c>
      <c r="O61" s="6">
        <v>768500</v>
      </c>
      <c r="P61" s="6">
        <v>768500</v>
      </c>
      <c r="Q61" s="6">
        <v>0</v>
      </c>
    </row>
    <row r="62" spans="1:17" customFormat="1" x14ac:dyDescent="0.25">
      <c r="A62" t="s">
        <v>21</v>
      </c>
      <c r="B62" t="s">
        <v>22</v>
      </c>
      <c r="C62">
        <v>300</v>
      </c>
      <c r="D62">
        <v>341</v>
      </c>
      <c r="E62" s="1">
        <v>42857</v>
      </c>
      <c r="F62" t="s">
        <v>2</v>
      </c>
      <c r="G62">
        <v>800251440</v>
      </c>
      <c r="H62" t="s">
        <v>172</v>
      </c>
      <c r="I62" t="s">
        <v>23</v>
      </c>
      <c r="J62">
        <v>4</v>
      </c>
      <c r="K62" s="1">
        <v>42826</v>
      </c>
      <c r="L62" t="s">
        <v>540</v>
      </c>
      <c r="M62" s="6">
        <v>4407600</v>
      </c>
      <c r="N62" s="6">
        <v>0</v>
      </c>
      <c r="O62" s="6">
        <v>4407600</v>
      </c>
      <c r="P62" s="6">
        <v>4407600</v>
      </c>
      <c r="Q62" s="6">
        <v>0</v>
      </c>
    </row>
    <row r="63" spans="1:17" customFormat="1" x14ac:dyDescent="0.25">
      <c r="A63" t="s">
        <v>21</v>
      </c>
      <c r="B63" t="s">
        <v>22</v>
      </c>
      <c r="C63">
        <v>300</v>
      </c>
      <c r="D63">
        <v>342</v>
      </c>
      <c r="E63" s="1">
        <v>42857</v>
      </c>
      <c r="F63" t="s">
        <v>2</v>
      </c>
      <c r="G63">
        <v>860066942</v>
      </c>
      <c r="H63" t="s">
        <v>24</v>
      </c>
      <c r="I63" t="s">
        <v>23</v>
      </c>
      <c r="J63">
        <v>4</v>
      </c>
      <c r="K63" s="1">
        <v>42826</v>
      </c>
      <c r="L63" t="s">
        <v>540</v>
      </c>
      <c r="M63" s="6">
        <v>1132600</v>
      </c>
      <c r="N63" s="6">
        <v>0</v>
      </c>
      <c r="O63" s="6">
        <v>1132600</v>
      </c>
      <c r="P63" s="6">
        <v>1132600</v>
      </c>
      <c r="Q63" s="6">
        <v>0</v>
      </c>
    </row>
    <row r="64" spans="1:17" customFormat="1" x14ac:dyDescent="0.25">
      <c r="A64" t="s">
        <v>21</v>
      </c>
      <c r="B64" t="s">
        <v>22</v>
      </c>
      <c r="C64">
        <v>318</v>
      </c>
      <c r="D64">
        <v>365</v>
      </c>
      <c r="E64" s="1">
        <v>42887</v>
      </c>
      <c r="F64" t="s">
        <v>2</v>
      </c>
      <c r="G64">
        <v>900156264</v>
      </c>
      <c r="H64" t="s">
        <v>25</v>
      </c>
      <c r="I64" t="s">
        <v>23</v>
      </c>
      <c r="J64">
        <v>5</v>
      </c>
      <c r="K64" s="1">
        <v>42856</v>
      </c>
      <c r="L64" t="s">
        <v>576</v>
      </c>
      <c r="M64" s="6">
        <v>809000</v>
      </c>
      <c r="N64" s="6">
        <v>0</v>
      </c>
      <c r="O64" s="6">
        <v>809000</v>
      </c>
      <c r="P64" s="6">
        <v>809000</v>
      </c>
      <c r="Q64" s="6">
        <v>0</v>
      </c>
    </row>
    <row r="65" spans="1:17" customFormat="1" x14ac:dyDescent="0.25">
      <c r="A65" t="s">
        <v>21</v>
      </c>
      <c r="B65" t="s">
        <v>22</v>
      </c>
      <c r="C65">
        <v>318</v>
      </c>
      <c r="D65">
        <v>366</v>
      </c>
      <c r="E65" s="1">
        <v>42887</v>
      </c>
      <c r="F65" t="s">
        <v>2</v>
      </c>
      <c r="G65">
        <v>800251440</v>
      </c>
      <c r="H65" t="s">
        <v>172</v>
      </c>
      <c r="I65" t="s">
        <v>23</v>
      </c>
      <c r="J65">
        <v>5</v>
      </c>
      <c r="K65" s="1">
        <v>42856</v>
      </c>
      <c r="L65" t="s">
        <v>576</v>
      </c>
      <c r="M65" s="6">
        <v>4684300</v>
      </c>
      <c r="N65" s="6">
        <v>0</v>
      </c>
      <c r="O65" s="6">
        <v>4684300</v>
      </c>
      <c r="P65" s="6">
        <v>4684300</v>
      </c>
      <c r="Q65" s="6">
        <v>0</v>
      </c>
    </row>
    <row r="66" spans="1:17" customFormat="1" x14ac:dyDescent="0.25">
      <c r="A66" t="s">
        <v>21</v>
      </c>
      <c r="B66" t="s">
        <v>22</v>
      </c>
      <c r="C66">
        <v>318</v>
      </c>
      <c r="D66">
        <v>367</v>
      </c>
      <c r="E66" s="1">
        <v>42887</v>
      </c>
      <c r="F66" t="s">
        <v>2</v>
      </c>
      <c r="G66">
        <v>860066942</v>
      </c>
      <c r="H66" t="s">
        <v>24</v>
      </c>
      <c r="I66" t="s">
        <v>23</v>
      </c>
      <c r="J66">
        <v>5</v>
      </c>
      <c r="K66" s="1">
        <v>42856</v>
      </c>
      <c r="L66" t="s">
        <v>576</v>
      </c>
      <c r="M66" s="6">
        <v>1132600</v>
      </c>
      <c r="N66" s="6">
        <v>0</v>
      </c>
      <c r="O66" s="6">
        <v>1132600</v>
      </c>
      <c r="P66" s="6">
        <v>1132600</v>
      </c>
      <c r="Q66" s="6">
        <v>0</v>
      </c>
    </row>
    <row r="67" spans="1:17" customFormat="1" x14ac:dyDescent="0.25">
      <c r="A67" t="s">
        <v>21</v>
      </c>
      <c r="B67" t="s">
        <v>22</v>
      </c>
      <c r="C67">
        <v>321</v>
      </c>
      <c r="D67">
        <v>369</v>
      </c>
      <c r="E67" s="1">
        <v>42887</v>
      </c>
      <c r="F67" t="s">
        <v>2</v>
      </c>
      <c r="G67">
        <v>860066942</v>
      </c>
      <c r="H67" t="s">
        <v>24</v>
      </c>
      <c r="I67" t="s">
        <v>23</v>
      </c>
      <c r="J67">
        <v>4</v>
      </c>
      <c r="K67" s="1">
        <v>42826</v>
      </c>
      <c r="L67" t="s">
        <v>575</v>
      </c>
      <c r="M67" s="6">
        <v>452300</v>
      </c>
      <c r="N67" s="6">
        <v>0</v>
      </c>
      <c r="O67" s="6">
        <v>452300</v>
      </c>
      <c r="P67" s="6">
        <v>452300</v>
      </c>
      <c r="Q67" s="6">
        <v>0</v>
      </c>
    </row>
    <row r="68" spans="1:17" customFormat="1" x14ac:dyDescent="0.25">
      <c r="A68" t="s">
        <v>21</v>
      </c>
      <c r="B68" t="s">
        <v>22</v>
      </c>
      <c r="C68">
        <v>327</v>
      </c>
      <c r="D68">
        <v>373</v>
      </c>
      <c r="E68" s="1">
        <v>42888</v>
      </c>
      <c r="F68" t="s">
        <v>2</v>
      </c>
      <c r="G68">
        <v>860066942</v>
      </c>
      <c r="H68" t="s">
        <v>24</v>
      </c>
      <c r="I68" t="s">
        <v>23</v>
      </c>
      <c r="J68">
        <v>4</v>
      </c>
      <c r="K68" s="1">
        <v>42826</v>
      </c>
      <c r="L68" t="s">
        <v>575</v>
      </c>
      <c r="M68" s="6">
        <v>400</v>
      </c>
      <c r="N68" s="6">
        <v>0</v>
      </c>
      <c r="O68" s="6">
        <v>400</v>
      </c>
      <c r="P68" s="6">
        <v>400</v>
      </c>
      <c r="Q68" s="6">
        <v>0</v>
      </c>
    </row>
    <row r="69" spans="1:17" customFormat="1" x14ac:dyDescent="0.25">
      <c r="A69" t="s">
        <v>21</v>
      </c>
      <c r="B69" t="s">
        <v>22</v>
      </c>
      <c r="C69">
        <v>329</v>
      </c>
      <c r="D69">
        <v>375</v>
      </c>
      <c r="E69" s="1">
        <v>42900</v>
      </c>
      <c r="F69" t="s">
        <v>2</v>
      </c>
      <c r="G69">
        <v>860066942</v>
      </c>
      <c r="H69" t="s">
        <v>24</v>
      </c>
      <c r="I69" t="s">
        <v>158</v>
      </c>
      <c r="J69">
        <v>4</v>
      </c>
      <c r="K69" s="1">
        <v>42900</v>
      </c>
      <c r="L69" t="s">
        <v>574</v>
      </c>
      <c r="M69" s="6">
        <v>4900</v>
      </c>
      <c r="N69" s="6">
        <v>0</v>
      </c>
      <c r="O69" s="6">
        <v>4900</v>
      </c>
      <c r="P69" s="6">
        <v>4900</v>
      </c>
      <c r="Q69" s="6">
        <v>0</v>
      </c>
    </row>
    <row r="70" spans="1:17" customFormat="1" x14ac:dyDescent="0.25">
      <c r="A70" t="s">
        <v>21</v>
      </c>
      <c r="B70" t="s">
        <v>22</v>
      </c>
      <c r="C70">
        <v>360</v>
      </c>
      <c r="D70">
        <v>429</v>
      </c>
      <c r="E70" s="1">
        <v>42948</v>
      </c>
      <c r="F70" t="s">
        <v>2</v>
      </c>
      <c r="G70">
        <v>900156264</v>
      </c>
      <c r="H70" t="s">
        <v>25</v>
      </c>
      <c r="I70" t="s">
        <v>23</v>
      </c>
      <c r="J70">
        <v>7</v>
      </c>
      <c r="K70" s="1">
        <v>42917</v>
      </c>
      <c r="L70" t="s">
        <v>626</v>
      </c>
      <c r="M70" s="6">
        <v>809000</v>
      </c>
      <c r="N70" s="6">
        <v>0</v>
      </c>
      <c r="O70" s="6">
        <v>809000</v>
      </c>
      <c r="P70" s="6">
        <v>809000</v>
      </c>
      <c r="Q70" s="6">
        <v>0</v>
      </c>
    </row>
    <row r="71" spans="1:17" customFormat="1" x14ac:dyDescent="0.25">
      <c r="A71" t="s">
        <v>21</v>
      </c>
      <c r="B71" t="s">
        <v>22</v>
      </c>
      <c r="C71">
        <v>360</v>
      </c>
      <c r="D71">
        <v>430</v>
      </c>
      <c r="E71" s="1">
        <v>42948</v>
      </c>
      <c r="F71" t="s">
        <v>2</v>
      </c>
      <c r="G71">
        <v>800251440</v>
      </c>
      <c r="H71" t="s">
        <v>172</v>
      </c>
      <c r="I71" t="s">
        <v>23</v>
      </c>
      <c r="J71">
        <v>7</v>
      </c>
      <c r="K71" s="1">
        <v>42917</v>
      </c>
      <c r="L71" t="s">
        <v>626</v>
      </c>
      <c r="M71" s="6">
        <v>4724800</v>
      </c>
      <c r="N71" s="6">
        <v>0</v>
      </c>
      <c r="O71" s="6">
        <v>4724800</v>
      </c>
      <c r="P71" s="6">
        <v>4724800</v>
      </c>
      <c r="Q71" s="6">
        <v>0</v>
      </c>
    </row>
    <row r="72" spans="1:17" customFormat="1" x14ac:dyDescent="0.25">
      <c r="A72" t="s">
        <v>21</v>
      </c>
      <c r="B72" t="s">
        <v>22</v>
      </c>
      <c r="C72">
        <v>360</v>
      </c>
      <c r="D72">
        <v>431</v>
      </c>
      <c r="E72" s="1">
        <v>42948</v>
      </c>
      <c r="F72" t="s">
        <v>2</v>
      </c>
      <c r="G72">
        <v>860066942</v>
      </c>
      <c r="H72" t="s">
        <v>24</v>
      </c>
      <c r="I72" t="s">
        <v>23</v>
      </c>
      <c r="J72">
        <v>7</v>
      </c>
      <c r="K72" s="1">
        <v>42917</v>
      </c>
      <c r="L72" t="s">
        <v>626</v>
      </c>
      <c r="M72" s="6">
        <v>2386500</v>
      </c>
      <c r="N72" s="6">
        <v>0</v>
      </c>
      <c r="O72" s="6">
        <v>2386500</v>
      </c>
      <c r="P72" s="6">
        <v>2386500</v>
      </c>
      <c r="Q72" s="6">
        <v>0</v>
      </c>
    </row>
    <row r="73" spans="1:17" customFormat="1" x14ac:dyDescent="0.25">
      <c r="A73" t="s">
        <v>21</v>
      </c>
      <c r="B73" t="s">
        <v>22</v>
      </c>
      <c r="C73">
        <v>378</v>
      </c>
      <c r="D73">
        <v>459</v>
      </c>
      <c r="E73" s="1">
        <v>42984</v>
      </c>
      <c r="F73" t="s">
        <v>2</v>
      </c>
      <c r="G73">
        <v>900156264</v>
      </c>
      <c r="H73" t="s">
        <v>25</v>
      </c>
      <c r="I73" t="s">
        <v>23</v>
      </c>
      <c r="J73">
        <v>8</v>
      </c>
      <c r="K73" s="1">
        <v>42948</v>
      </c>
      <c r="L73" t="s">
        <v>627</v>
      </c>
      <c r="M73" s="6">
        <v>809000</v>
      </c>
      <c r="N73" s="6">
        <v>0</v>
      </c>
      <c r="O73" s="6">
        <v>809000</v>
      </c>
      <c r="P73" s="6">
        <v>809000</v>
      </c>
      <c r="Q73" s="6">
        <v>0</v>
      </c>
    </row>
    <row r="74" spans="1:17" customFormat="1" x14ac:dyDescent="0.25">
      <c r="A74" t="s">
        <v>21</v>
      </c>
      <c r="B74" t="s">
        <v>22</v>
      </c>
      <c r="C74">
        <v>378</v>
      </c>
      <c r="D74">
        <v>460</v>
      </c>
      <c r="E74" s="1">
        <v>42984</v>
      </c>
      <c r="F74" t="s">
        <v>2</v>
      </c>
      <c r="G74">
        <v>800251440</v>
      </c>
      <c r="H74" t="s">
        <v>172</v>
      </c>
      <c r="I74" t="s">
        <v>23</v>
      </c>
      <c r="J74">
        <v>8</v>
      </c>
      <c r="K74" s="1">
        <v>42948</v>
      </c>
      <c r="L74" t="s">
        <v>627</v>
      </c>
      <c r="M74" s="6">
        <v>4643900</v>
      </c>
      <c r="N74" s="6">
        <v>0</v>
      </c>
      <c r="O74" s="6">
        <v>4643900</v>
      </c>
      <c r="P74" s="6">
        <v>4643900</v>
      </c>
      <c r="Q74" s="6">
        <v>0</v>
      </c>
    </row>
    <row r="75" spans="1:17" customFormat="1" x14ac:dyDescent="0.25">
      <c r="A75" t="s">
        <v>21</v>
      </c>
      <c r="B75" t="s">
        <v>22</v>
      </c>
      <c r="C75">
        <v>200</v>
      </c>
      <c r="D75">
        <v>192</v>
      </c>
      <c r="E75" s="1">
        <v>42747</v>
      </c>
      <c r="F75" t="s">
        <v>2</v>
      </c>
      <c r="G75">
        <v>900156264</v>
      </c>
      <c r="H75" t="s">
        <v>25</v>
      </c>
      <c r="I75" t="s">
        <v>23</v>
      </c>
      <c r="J75">
        <v>12</v>
      </c>
      <c r="K75" s="1">
        <v>42747</v>
      </c>
      <c r="L75" t="s">
        <v>253</v>
      </c>
      <c r="M75" s="6">
        <v>755700</v>
      </c>
      <c r="N75" s="6">
        <v>0</v>
      </c>
      <c r="O75" s="6">
        <v>755700</v>
      </c>
      <c r="P75" s="6">
        <v>755700</v>
      </c>
      <c r="Q75" s="6">
        <v>0</v>
      </c>
    </row>
    <row r="76" spans="1:17" customFormat="1" x14ac:dyDescent="0.25">
      <c r="A76" t="s">
        <v>21</v>
      </c>
      <c r="B76" t="s">
        <v>22</v>
      </c>
      <c r="C76">
        <v>200</v>
      </c>
      <c r="D76">
        <v>193</v>
      </c>
      <c r="E76" s="1">
        <v>42747</v>
      </c>
      <c r="F76" t="s">
        <v>2</v>
      </c>
      <c r="G76">
        <v>800251440</v>
      </c>
      <c r="H76" t="s">
        <v>172</v>
      </c>
      <c r="I76" t="s">
        <v>23</v>
      </c>
      <c r="J76">
        <v>12</v>
      </c>
      <c r="K76" s="1">
        <v>42747</v>
      </c>
      <c r="L76" t="s">
        <v>253</v>
      </c>
      <c r="M76" s="6">
        <v>4392100</v>
      </c>
      <c r="N76" s="6">
        <v>0</v>
      </c>
      <c r="O76" s="6">
        <v>4392100</v>
      </c>
      <c r="P76" s="6">
        <v>4392100</v>
      </c>
      <c r="Q76" s="6">
        <v>0</v>
      </c>
    </row>
    <row r="77" spans="1:17" customFormat="1" x14ac:dyDescent="0.25">
      <c r="A77" t="s">
        <v>21</v>
      </c>
      <c r="B77" t="s">
        <v>22</v>
      </c>
      <c r="C77">
        <v>200</v>
      </c>
      <c r="D77">
        <v>194</v>
      </c>
      <c r="E77" s="1">
        <v>42747</v>
      </c>
      <c r="F77" t="s">
        <v>2</v>
      </c>
      <c r="G77">
        <v>860066942</v>
      </c>
      <c r="H77" t="s">
        <v>24</v>
      </c>
      <c r="I77" t="s">
        <v>23</v>
      </c>
      <c r="J77">
        <v>12</v>
      </c>
      <c r="K77" s="1">
        <v>42747</v>
      </c>
      <c r="L77" t="s">
        <v>253</v>
      </c>
      <c r="M77" s="6">
        <v>1511400</v>
      </c>
      <c r="N77" s="6">
        <v>0</v>
      </c>
      <c r="O77" s="6">
        <v>1511400</v>
      </c>
      <c r="P77" s="6">
        <v>1511400</v>
      </c>
      <c r="Q77" s="6">
        <v>0</v>
      </c>
    </row>
    <row r="78" spans="1:17" customFormat="1" x14ac:dyDescent="0.25">
      <c r="A78" t="s">
        <v>21</v>
      </c>
      <c r="B78" t="s">
        <v>22</v>
      </c>
      <c r="C78">
        <v>210</v>
      </c>
      <c r="D78">
        <v>225</v>
      </c>
      <c r="E78" s="1">
        <v>42772</v>
      </c>
      <c r="F78" t="s">
        <v>2</v>
      </c>
      <c r="G78">
        <v>900156264</v>
      </c>
      <c r="H78" t="s">
        <v>25</v>
      </c>
      <c r="I78" t="s">
        <v>23</v>
      </c>
      <c r="J78">
        <v>1</v>
      </c>
      <c r="K78" s="1">
        <v>42767</v>
      </c>
      <c r="L78" t="s">
        <v>252</v>
      </c>
      <c r="M78" s="6">
        <v>808900</v>
      </c>
      <c r="N78" s="6">
        <v>0</v>
      </c>
      <c r="O78" s="6">
        <v>808900</v>
      </c>
      <c r="P78" s="6">
        <v>808900</v>
      </c>
      <c r="Q78" s="6">
        <v>0</v>
      </c>
    </row>
    <row r="79" spans="1:17" customFormat="1" x14ac:dyDescent="0.25">
      <c r="A79" t="s">
        <v>21</v>
      </c>
      <c r="B79" t="s">
        <v>22</v>
      </c>
      <c r="C79">
        <v>210</v>
      </c>
      <c r="D79">
        <v>226</v>
      </c>
      <c r="E79" s="1">
        <v>42772</v>
      </c>
      <c r="F79" t="s">
        <v>2</v>
      </c>
      <c r="G79">
        <v>800251440</v>
      </c>
      <c r="H79" t="s">
        <v>172</v>
      </c>
      <c r="I79" t="s">
        <v>23</v>
      </c>
      <c r="J79">
        <v>1</v>
      </c>
      <c r="K79" s="1">
        <v>42767</v>
      </c>
      <c r="L79" t="s">
        <v>252</v>
      </c>
      <c r="M79" s="6">
        <v>4522000</v>
      </c>
      <c r="N79" s="6">
        <v>0</v>
      </c>
      <c r="O79" s="6">
        <v>4522000</v>
      </c>
      <c r="P79" s="6">
        <v>4522000</v>
      </c>
      <c r="Q79" s="6">
        <v>0</v>
      </c>
    </row>
    <row r="80" spans="1:17" customFormat="1" x14ac:dyDescent="0.25">
      <c r="A80" t="s">
        <v>21</v>
      </c>
      <c r="B80" t="s">
        <v>22</v>
      </c>
      <c r="C80">
        <v>210</v>
      </c>
      <c r="D80">
        <v>227</v>
      </c>
      <c r="E80" s="1">
        <v>42772</v>
      </c>
      <c r="F80" t="s">
        <v>2</v>
      </c>
      <c r="G80">
        <v>860066942</v>
      </c>
      <c r="H80" t="s">
        <v>24</v>
      </c>
      <c r="I80" t="s">
        <v>23</v>
      </c>
      <c r="J80">
        <v>1</v>
      </c>
      <c r="K80" s="1">
        <v>42767</v>
      </c>
      <c r="L80" t="s">
        <v>252</v>
      </c>
      <c r="M80" s="6">
        <v>1617800</v>
      </c>
      <c r="N80" s="6">
        <v>0</v>
      </c>
      <c r="O80" s="6">
        <v>1617800</v>
      </c>
      <c r="P80" s="6">
        <v>1617800</v>
      </c>
      <c r="Q80" s="6">
        <v>0</v>
      </c>
    </row>
    <row r="81" spans="1:17" customFormat="1" x14ac:dyDescent="0.25">
      <c r="A81" t="s">
        <v>21</v>
      </c>
      <c r="B81" t="s">
        <v>22</v>
      </c>
      <c r="C81">
        <v>275</v>
      </c>
      <c r="D81">
        <v>295</v>
      </c>
      <c r="E81" s="1">
        <v>42801</v>
      </c>
      <c r="F81" t="s">
        <v>2</v>
      </c>
      <c r="G81">
        <v>900156264</v>
      </c>
      <c r="H81" t="s">
        <v>25</v>
      </c>
      <c r="I81" t="s">
        <v>23</v>
      </c>
      <c r="J81">
        <v>2</v>
      </c>
      <c r="K81" s="1">
        <v>42767</v>
      </c>
      <c r="L81" t="s">
        <v>251</v>
      </c>
      <c r="M81" s="6">
        <v>808900</v>
      </c>
      <c r="N81" s="6">
        <v>0</v>
      </c>
      <c r="O81" s="6">
        <v>808900</v>
      </c>
      <c r="P81" s="6">
        <v>808900</v>
      </c>
      <c r="Q81" s="6">
        <v>0</v>
      </c>
    </row>
    <row r="82" spans="1:17" customFormat="1" x14ac:dyDescent="0.25">
      <c r="A82" t="s">
        <v>21</v>
      </c>
      <c r="B82" t="s">
        <v>22</v>
      </c>
      <c r="C82">
        <v>275</v>
      </c>
      <c r="D82">
        <v>296</v>
      </c>
      <c r="E82" s="1">
        <v>42801</v>
      </c>
      <c r="F82" t="s">
        <v>2</v>
      </c>
      <c r="G82">
        <v>800251440</v>
      </c>
      <c r="H82" t="s">
        <v>172</v>
      </c>
      <c r="I82" t="s">
        <v>23</v>
      </c>
      <c r="J82">
        <v>2</v>
      </c>
      <c r="K82" s="1">
        <v>42767</v>
      </c>
      <c r="L82" t="s">
        <v>251</v>
      </c>
      <c r="M82" s="6">
        <v>4522100</v>
      </c>
      <c r="N82" s="6">
        <v>0</v>
      </c>
      <c r="O82" s="6">
        <v>4522100</v>
      </c>
      <c r="P82" s="6">
        <v>4522100</v>
      </c>
      <c r="Q82" s="6">
        <v>0</v>
      </c>
    </row>
    <row r="83" spans="1:17" customFormat="1" x14ac:dyDescent="0.25">
      <c r="A83" t="s">
        <v>21</v>
      </c>
      <c r="B83" t="s">
        <v>22</v>
      </c>
      <c r="C83">
        <v>275</v>
      </c>
      <c r="D83">
        <v>297</v>
      </c>
      <c r="E83" s="1">
        <v>42801</v>
      </c>
      <c r="F83" t="s">
        <v>2</v>
      </c>
      <c r="G83">
        <v>860066942</v>
      </c>
      <c r="H83" t="s">
        <v>24</v>
      </c>
      <c r="I83" t="s">
        <v>23</v>
      </c>
      <c r="J83">
        <v>2</v>
      </c>
      <c r="K83" s="1">
        <v>42767</v>
      </c>
      <c r="L83" t="s">
        <v>251</v>
      </c>
      <c r="M83" s="6">
        <v>1617800</v>
      </c>
      <c r="N83" s="6">
        <v>0</v>
      </c>
      <c r="O83" s="6">
        <v>1617800</v>
      </c>
      <c r="P83" s="6">
        <v>1617800</v>
      </c>
      <c r="Q83" s="6">
        <v>0</v>
      </c>
    </row>
    <row r="84" spans="1:17" customFormat="1" x14ac:dyDescent="0.25">
      <c r="A84" t="s">
        <v>21</v>
      </c>
      <c r="B84" t="s">
        <v>22</v>
      </c>
      <c r="C84">
        <v>278</v>
      </c>
      <c r="D84">
        <v>301</v>
      </c>
      <c r="E84" s="1">
        <v>42802</v>
      </c>
      <c r="F84" t="s">
        <v>2</v>
      </c>
      <c r="G84">
        <v>800251440</v>
      </c>
      <c r="H84" t="s">
        <v>172</v>
      </c>
      <c r="I84" t="s">
        <v>23</v>
      </c>
      <c r="J84">
        <v>2</v>
      </c>
      <c r="K84" s="1">
        <v>42802</v>
      </c>
      <c r="L84" t="s">
        <v>254</v>
      </c>
      <c r="M84" s="6">
        <v>100</v>
      </c>
      <c r="N84" s="6">
        <v>0</v>
      </c>
      <c r="O84" s="6">
        <v>100</v>
      </c>
      <c r="P84" s="6">
        <v>100</v>
      </c>
      <c r="Q84" s="6">
        <v>0</v>
      </c>
    </row>
    <row r="85" spans="1:17" customFormat="1" x14ac:dyDescent="0.25">
      <c r="A85" t="s">
        <v>21</v>
      </c>
      <c r="B85" t="s">
        <v>22</v>
      </c>
      <c r="C85">
        <v>292</v>
      </c>
      <c r="D85">
        <v>316</v>
      </c>
      <c r="E85" s="1">
        <v>42830</v>
      </c>
      <c r="F85" t="s">
        <v>2</v>
      </c>
      <c r="G85">
        <v>900156264</v>
      </c>
      <c r="H85" t="s">
        <v>25</v>
      </c>
      <c r="I85" t="s">
        <v>23</v>
      </c>
      <c r="J85">
        <v>3</v>
      </c>
      <c r="K85" s="1">
        <v>42795</v>
      </c>
      <c r="L85" t="s">
        <v>539</v>
      </c>
      <c r="M85" s="6">
        <v>808900</v>
      </c>
      <c r="N85" s="6">
        <v>0</v>
      </c>
      <c r="O85" s="6">
        <v>808900</v>
      </c>
      <c r="P85" s="6">
        <v>808900</v>
      </c>
      <c r="Q85" s="6">
        <v>0</v>
      </c>
    </row>
    <row r="86" spans="1:17" customFormat="1" x14ac:dyDescent="0.25">
      <c r="A86" t="s">
        <v>26</v>
      </c>
      <c r="B86" t="s">
        <v>173</v>
      </c>
      <c r="C86">
        <v>296</v>
      </c>
      <c r="D86">
        <v>325</v>
      </c>
      <c r="E86" s="1">
        <v>42849</v>
      </c>
      <c r="F86" t="s">
        <v>2</v>
      </c>
      <c r="G86">
        <v>830037248</v>
      </c>
      <c r="H86" t="s">
        <v>27</v>
      </c>
      <c r="I86" t="s">
        <v>28</v>
      </c>
      <c r="J86">
        <v>13</v>
      </c>
      <c r="K86" s="1">
        <v>42849</v>
      </c>
      <c r="L86" t="s">
        <v>29</v>
      </c>
      <c r="M86" s="6">
        <v>2584570</v>
      </c>
      <c r="N86" s="6">
        <v>0</v>
      </c>
      <c r="O86" s="6">
        <v>2584570</v>
      </c>
      <c r="P86" s="6">
        <v>2584570</v>
      </c>
      <c r="Q86" s="6">
        <v>0</v>
      </c>
    </row>
    <row r="87" spans="1:17" customFormat="1" x14ac:dyDescent="0.25">
      <c r="A87" t="s">
        <v>26</v>
      </c>
      <c r="B87" t="s">
        <v>173</v>
      </c>
      <c r="C87">
        <v>311</v>
      </c>
      <c r="D87">
        <v>348</v>
      </c>
      <c r="E87" s="1">
        <v>42873</v>
      </c>
      <c r="F87" t="s">
        <v>2</v>
      </c>
      <c r="G87">
        <v>830037248</v>
      </c>
      <c r="H87" t="s">
        <v>27</v>
      </c>
      <c r="I87" t="s">
        <v>28</v>
      </c>
      <c r="J87">
        <v>17</v>
      </c>
      <c r="K87" s="1">
        <v>42873</v>
      </c>
      <c r="L87" t="s">
        <v>579</v>
      </c>
      <c r="M87" s="6">
        <v>2390690</v>
      </c>
      <c r="N87" s="6">
        <v>0</v>
      </c>
      <c r="O87" s="6">
        <v>2390690</v>
      </c>
      <c r="P87" s="6">
        <v>2390690</v>
      </c>
      <c r="Q87" s="6">
        <v>0</v>
      </c>
    </row>
    <row r="88" spans="1:17" customFormat="1" x14ac:dyDescent="0.25">
      <c r="A88" t="s">
        <v>26</v>
      </c>
      <c r="B88" t="s">
        <v>173</v>
      </c>
      <c r="C88">
        <v>507</v>
      </c>
      <c r="D88">
        <v>618</v>
      </c>
      <c r="E88" s="1">
        <v>43089</v>
      </c>
      <c r="F88" t="s">
        <v>2</v>
      </c>
      <c r="G88">
        <v>830037248</v>
      </c>
      <c r="H88" t="s">
        <v>27</v>
      </c>
      <c r="I88" t="s">
        <v>28</v>
      </c>
      <c r="J88">
        <v>51</v>
      </c>
      <c r="K88" s="1">
        <v>43089</v>
      </c>
      <c r="L88" t="s">
        <v>757</v>
      </c>
      <c r="M88" s="6">
        <v>2731660</v>
      </c>
      <c r="N88" s="6">
        <v>0</v>
      </c>
      <c r="O88" s="6">
        <v>2731660</v>
      </c>
      <c r="P88" s="6">
        <v>2731660</v>
      </c>
      <c r="Q88" s="6">
        <v>0</v>
      </c>
    </row>
    <row r="89" spans="1:17" customFormat="1" x14ac:dyDescent="0.25">
      <c r="A89" t="s">
        <v>26</v>
      </c>
      <c r="B89" t="s">
        <v>173</v>
      </c>
      <c r="C89">
        <v>331</v>
      </c>
      <c r="D89">
        <v>377</v>
      </c>
      <c r="E89" s="1">
        <v>42902</v>
      </c>
      <c r="F89" t="s">
        <v>2</v>
      </c>
      <c r="G89">
        <v>830037248</v>
      </c>
      <c r="H89" t="s">
        <v>27</v>
      </c>
      <c r="I89" t="s">
        <v>28</v>
      </c>
      <c r="J89">
        <v>21</v>
      </c>
      <c r="K89" s="1">
        <v>42902</v>
      </c>
      <c r="L89" t="s">
        <v>577</v>
      </c>
      <c r="M89" s="6">
        <v>2530720</v>
      </c>
      <c r="N89" s="6">
        <v>0</v>
      </c>
      <c r="O89" s="6">
        <v>2530720</v>
      </c>
      <c r="P89" s="6">
        <v>2530720</v>
      </c>
      <c r="Q89" s="6">
        <v>0</v>
      </c>
    </row>
    <row r="90" spans="1:17" customFormat="1" x14ac:dyDescent="0.25">
      <c r="A90" t="s">
        <v>26</v>
      </c>
      <c r="B90" t="s">
        <v>173</v>
      </c>
      <c r="C90">
        <v>436</v>
      </c>
      <c r="D90">
        <v>519</v>
      </c>
      <c r="E90" s="1">
        <v>43027</v>
      </c>
      <c r="F90" t="s">
        <v>2</v>
      </c>
      <c r="G90">
        <v>830037248</v>
      </c>
      <c r="H90" t="s">
        <v>27</v>
      </c>
      <c r="I90" t="s">
        <v>28</v>
      </c>
      <c r="J90">
        <v>40</v>
      </c>
      <c r="K90" s="1">
        <v>43027</v>
      </c>
      <c r="L90" t="s">
        <v>29</v>
      </c>
      <c r="M90" s="6">
        <v>2702390</v>
      </c>
      <c r="N90" s="6">
        <v>0</v>
      </c>
      <c r="O90" s="6">
        <v>2702390</v>
      </c>
      <c r="P90" s="6">
        <v>2702390</v>
      </c>
      <c r="Q90" s="6">
        <v>0</v>
      </c>
    </row>
    <row r="91" spans="1:17" customFormat="1" x14ac:dyDescent="0.25">
      <c r="A91" t="s">
        <v>26</v>
      </c>
      <c r="B91" t="s">
        <v>173</v>
      </c>
      <c r="C91">
        <v>248</v>
      </c>
      <c r="D91">
        <v>261</v>
      </c>
      <c r="E91" s="1">
        <v>42783</v>
      </c>
      <c r="F91" t="s">
        <v>2</v>
      </c>
      <c r="G91">
        <v>830037248</v>
      </c>
      <c r="H91" t="s">
        <v>27</v>
      </c>
      <c r="I91" t="s">
        <v>28</v>
      </c>
      <c r="J91">
        <v>6</v>
      </c>
      <c r="K91" s="1">
        <v>42783</v>
      </c>
      <c r="L91" t="s">
        <v>256</v>
      </c>
      <c r="M91" s="6">
        <v>2328040</v>
      </c>
      <c r="N91" s="6">
        <v>0</v>
      </c>
      <c r="O91" s="6">
        <v>2328040</v>
      </c>
      <c r="P91" s="6">
        <v>2328040</v>
      </c>
      <c r="Q91" s="6">
        <v>0</v>
      </c>
    </row>
    <row r="92" spans="1:17" customFormat="1" x14ac:dyDescent="0.25">
      <c r="A92" t="s">
        <v>26</v>
      </c>
      <c r="B92" t="s">
        <v>173</v>
      </c>
      <c r="C92">
        <v>368</v>
      </c>
      <c r="D92">
        <v>439</v>
      </c>
      <c r="E92" s="1">
        <v>42965</v>
      </c>
      <c r="F92" t="s">
        <v>2</v>
      </c>
      <c r="G92">
        <v>830037248</v>
      </c>
      <c r="H92" t="s">
        <v>27</v>
      </c>
      <c r="I92" t="s">
        <v>28</v>
      </c>
      <c r="J92">
        <v>29</v>
      </c>
      <c r="K92" s="1">
        <v>42965</v>
      </c>
      <c r="L92" t="s">
        <v>628</v>
      </c>
      <c r="M92" s="6">
        <v>2374230</v>
      </c>
      <c r="N92" s="6">
        <v>0</v>
      </c>
      <c r="O92" s="6">
        <v>2374230</v>
      </c>
      <c r="P92" s="6">
        <v>2374230</v>
      </c>
      <c r="Q92" s="6">
        <v>0</v>
      </c>
    </row>
    <row r="93" spans="1:17" customFormat="1" x14ac:dyDescent="0.25">
      <c r="A93" t="s">
        <v>26</v>
      </c>
      <c r="B93" t="s">
        <v>173</v>
      </c>
      <c r="C93">
        <v>464</v>
      </c>
      <c r="D93">
        <v>571</v>
      </c>
      <c r="E93" s="1">
        <v>43061</v>
      </c>
      <c r="F93" t="s">
        <v>2</v>
      </c>
      <c r="G93">
        <v>830037248</v>
      </c>
      <c r="H93" t="s">
        <v>27</v>
      </c>
      <c r="I93" t="s">
        <v>28</v>
      </c>
      <c r="J93">
        <v>46</v>
      </c>
      <c r="K93" s="1">
        <v>43061</v>
      </c>
      <c r="L93" t="s">
        <v>629</v>
      </c>
      <c r="M93" s="6">
        <v>302020</v>
      </c>
      <c r="N93" s="6">
        <v>0</v>
      </c>
      <c r="O93" s="6">
        <v>302020</v>
      </c>
      <c r="P93" s="6">
        <v>302020</v>
      </c>
      <c r="Q93" s="6">
        <v>0</v>
      </c>
    </row>
    <row r="94" spans="1:17" customFormat="1" x14ac:dyDescent="0.25">
      <c r="A94" t="s">
        <v>26</v>
      </c>
      <c r="B94" t="s">
        <v>173</v>
      </c>
      <c r="C94">
        <v>207</v>
      </c>
      <c r="D94">
        <v>214</v>
      </c>
      <c r="E94" s="1">
        <v>42761</v>
      </c>
      <c r="F94" t="s">
        <v>2</v>
      </c>
      <c r="G94">
        <v>830037248</v>
      </c>
      <c r="H94" t="s">
        <v>27</v>
      </c>
      <c r="I94" t="s">
        <v>28</v>
      </c>
      <c r="J94">
        <v>2</v>
      </c>
      <c r="K94" s="1">
        <v>42755</v>
      </c>
      <c r="L94" t="s">
        <v>255</v>
      </c>
      <c r="M94" s="6">
        <v>354260</v>
      </c>
      <c r="N94" s="6">
        <v>0</v>
      </c>
      <c r="O94" s="6">
        <v>354260</v>
      </c>
      <c r="P94" s="6">
        <v>354260</v>
      </c>
      <c r="Q94" s="6">
        <v>0</v>
      </c>
    </row>
    <row r="95" spans="1:17" customFormat="1" x14ac:dyDescent="0.25">
      <c r="A95" t="s">
        <v>26</v>
      </c>
      <c r="B95" t="s">
        <v>173</v>
      </c>
      <c r="C95">
        <v>206</v>
      </c>
      <c r="D95">
        <v>213</v>
      </c>
      <c r="E95" s="1">
        <v>42759</v>
      </c>
      <c r="F95" t="s">
        <v>2</v>
      </c>
      <c r="G95">
        <v>830037248</v>
      </c>
      <c r="H95" t="s">
        <v>27</v>
      </c>
      <c r="I95" t="s">
        <v>28</v>
      </c>
      <c r="J95">
        <v>1</v>
      </c>
      <c r="K95" s="1">
        <v>42755</v>
      </c>
      <c r="L95" t="s">
        <v>145</v>
      </c>
      <c r="M95" s="6">
        <v>2583610</v>
      </c>
      <c r="N95" s="6">
        <v>0</v>
      </c>
      <c r="O95" s="6">
        <v>2583610</v>
      </c>
      <c r="P95" s="6">
        <v>2583610</v>
      </c>
      <c r="Q95" s="6">
        <v>0</v>
      </c>
    </row>
    <row r="96" spans="1:17" customFormat="1" x14ac:dyDescent="0.25">
      <c r="A96" t="s">
        <v>26</v>
      </c>
      <c r="B96" t="s">
        <v>173</v>
      </c>
      <c r="C96">
        <v>458</v>
      </c>
      <c r="D96">
        <v>565</v>
      </c>
      <c r="E96" s="1">
        <v>43055</v>
      </c>
      <c r="F96" t="s">
        <v>2</v>
      </c>
      <c r="G96">
        <v>830037248</v>
      </c>
      <c r="H96" t="s">
        <v>27</v>
      </c>
      <c r="I96" t="s">
        <v>28</v>
      </c>
      <c r="J96">
        <v>42</v>
      </c>
      <c r="K96" s="1">
        <v>43055</v>
      </c>
      <c r="L96" t="s">
        <v>145</v>
      </c>
      <c r="M96" s="6">
        <v>2307930</v>
      </c>
      <c r="N96" s="6">
        <v>0</v>
      </c>
      <c r="O96" s="6">
        <v>2307930</v>
      </c>
      <c r="P96" s="6">
        <v>2307930</v>
      </c>
      <c r="Q96" s="6">
        <v>0</v>
      </c>
    </row>
    <row r="97" spans="1:17" customFormat="1" x14ac:dyDescent="0.25">
      <c r="A97" t="s">
        <v>26</v>
      </c>
      <c r="B97" t="s">
        <v>173</v>
      </c>
      <c r="C97">
        <v>385</v>
      </c>
      <c r="D97">
        <v>467</v>
      </c>
      <c r="E97" s="1">
        <v>42997</v>
      </c>
      <c r="F97" t="s">
        <v>2</v>
      </c>
      <c r="G97">
        <v>830037248</v>
      </c>
      <c r="H97" t="s">
        <v>27</v>
      </c>
      <c r="I97" t="s">
        <v>28</v>
      </c>
      <c r="J97">
        <v>33</v>
      </c>
      <c r="K97" s="1">
        <v>42997</v>
      </c>
      <c r="L97" t="s">
        <v>630</v>
      </c>
      <c r="M97" s="6">
        <v>2425630</v>
      </c>
      <c r="N97" s="6">
        <v>0</v>
      </c>
      <c r="O97" s="6">
        <v>2425630</v>
      </c>
      <c r="P97" s="6">
        <v>2425630</v>
      </c>
      <c r="Q97" s="6">
        <v>0</v>
      </c>
    </row>
    <row r="98" spans="1:17" customFormat="1" x14ac:dyDescent="0.25">
      <c r="A98" t="s">
        <v>26</v>
      </c>
      <c r="B98" t="s">
        <v>173</v>
      </c>
      <c r="C98">
        <v>280</v>
      </c>
      <c r="D98">
        <v>302</v>
      </c>
      <c r="E98" s="1">
        <v>42811</v>
      </c>
      <c r="F98" t="s">
        <v>2</v>
      </c>
      <c r="G98">
        <v>830037248</v>
      </c>
      <c r="H98" t="s">
        <v>27</v>
      </c>
      <c r="I98" t="s">
        <v>28</v>
      </c>
      <c r="J98">
        <v>9</v>
      </c>
      <c r="K98" s="1">
        <v>42811</v>
      </c>
      <c r="L98" t="s">
        <v>541</v>
      </c>
      <c r="M98" s="6">
        <v>2357490</v>
      </c>
      <c r="N98" s="6">
        <v>0</v>
      </c>
      <c r="O98" s="6">
        <v>2357490</v>
      </c>
      <c r="P98" s="6">
        <v>2357490</v>
      </c>
      <c r="Q98" s="6">
        <v>0</v>
      </c>
    </row>
    <row r="99" spans="1:17" customFormat="1" x14ac:dyDescent="0.25">
      <c r="A99" t="s">
        <v>26</v>
      </c>
      <c r="B99" t="s">
        <v>173</v>
      </c>
      <c r="C99">
        <v>351</v>
      </c>
      <c r="D99">
        <v>411</v>
      </c>
      <c r="E99" s="1">
        <v>42940</v>
      </c>
      <c r="F99" t="s">
        <v>2</v>
      </c>
      <c r="G99">
        <v>830037248</v>
      </c>
      <c r="H99" t="s">
        <v>27</v>
      </c>
      <c r="I99" t="s">
        <v>28</v>
      </c>
      <c r="J99">
        <v>25</v>
      </c>
      <c r="K99" s="1">
        <v>42894</v>
      </c>
      <c r="L99" t="s">
        <v>578</v>
      </c>
      <c r="M99" s="6">
        <v>2247240</v>
      </c>
      <c r="N99" s="6">
        <v>0</v>
      </c>
      <c r="O99" s="6">
        <v>2247240</v>
      </c>
      <c r="P99" s="6">
        <v>2247240</v>
      </c>
      <c r="Q99" s="6">
        <v>0</v>
      </c>
    </row>
    <row r="100" spans="1:17" customFormat="1" x14ac:dyDescent="0.25">
      <c r="A100" t="s">
        <v>30</v>
      </c>
      <c r="B100" t="s">
        <v>174</v>
      </c>
      <c r="C100">
        <v>476</v>
      </c>
      <c r="D100">
        <v>591</v>
      </c>
      <c r="E100" s="1">
        <v>43073</v>
      </c>
      <c r="F100" t="s">
        <v>2</v>
      </c>
      <c r="G100">
        <v>899999094</v>
      </c>
      <c r="H100" t="s">
        <v>31</v>
      </c>
      <c r="I100" t="s">
        <v>28</v>
      </c>
      <c r="J100">
        <v>49</v>
      </c>
      <c r="K100" s="1">
        <v>43073</v>
      </c>
      <c r="L100" t="s">
        <v>631</v>
      </c>
      <c r="M100" s="6">
        <v>794660</v>
      </c>
      <c r="N100" s="6">
        <v>0</v>
      </c>
      <c r="O100" s="6">
        <v>794660</v>
      </c>
      <c r="P100" s="6">
        <v>794660</v>
      </c>
      <c r="Q100" s="6">
        <v>0</v>
      </c>
    </row>
    <row r="101" spans="1:17" customFormat="1" x14ac:dyDescent="0.25">
      <c r="A101" t="s">
        <v>30</v>
      </c>
      <c r="B101" t="s">
        <v>174</v>
      </c>
      <c r="C101">
        <v>475</v>
      </c>
      <c r="D101">
        <v>590</v>
      </c>
      <c r="E101" s="1">
        <v>43073</v>
      </c>
      <c r="F101" t="s">
        <v>2</v>
      </c>
      <c r="G101">
        <v>899999094</v>
      </c>
      <c r="H101" t="s">
        <v>31</v>
      </c>
      <c r="I101" t="s">
        <v>28</v>
      </c>
      <c r="J101">
        <v>48</v>
      </c>
      <c r="K101" s="1">
        <v>43073</v>
      </c>
      <c r="L101" t="s">
        <v>632</v>
      </c>
      <c r="M101" s="6">
        <v>484540</v>
      </c>
      <c r="N101" s="6">
        <v>0</v>
      </c>
      <c r="O101" s="6">
        <v>484540</v>
      </c>
      <c r="P101" s="6">
        <v>484540</v>
      </c>
      <c r="Q101" s="6">
        <v>0</v>
      </c>
    </row>
    <row r="102" spans="1:17" customFormat="1" x14ac:dyDescent="0.25">
      <c r="A102" t="s">
        <v>30</v>
      </c>
      <c r="B102" t="s">
        <v>174</v>
      </c>
      <c r="C102">
        <v>460</v>
      </c>
      <c r="D102">
        <v>567</v>
      </c>
      <c r="E102" s="1">
        <v>43055</v>
      </c>
      <c r="F102" t="s">
        <v>2</v>
      </c>
      <c r="G102">
        <v>899999094</v>
      </c>
      <c r="H102" t="s">
        <v>31</v>
      </c>
      <c r="I102" t="s">
        <v>28</v>
      </c>
      <c r="J102">
        <v>44</v>
      </c>
      <c r="K102" s="1">
        <v>43055</v>
      </c>
      <c r="L102" t="s">
        <v>33</v>
      </c>
      <c r="M102" s="6">
        <v>346420</v>
      </c>
      <c r="N102" s="6">
        <v>0</v>
      </c>
      <c r="O102" s="6">
        <v>346420</v>
      </c>
      <c r="P102" s="6">
        <v>346420</v>
      </c>
      <c r="Q102" s="6">
        <v>0</v>
      </c>
    </row>
    <row r="103" spans="1:17" customFormat="1" x14ac:dyDescent="0.25">
      <c r="A103" t="s">
        <v>30</v>
      </c>
      <c r="B103" t="s">
        <v>174</v>
      </c>
      <c r="C103">
        <v>459</v>
      </c>
      <c r="D103">
        <v>566</v>
      </c>
      <c r="E103" s="1">
        <v>43055</v>
      </c>
      <c r="F103" t="s">
        <v>2</v>
      </c>
      <c r="G103">
        <v>899999094</v>
      </c>
      <c r="H103" t="s">
        <v>31</v>
      </c>
      <c r="I103" t="s">
        <v>28</v>
      </c>
      <c r="J103">
        <v>43</v>
      </c>
      <c r="K103" s="1">
        <v>43055</v>
      </c>
      <c r="L103" t="s">
        <v>633</v>
      </c>
      <c r="M103" s="6">
        <v>587440</v>
      </c>
      <c r="N103" s="6">
        <v>0</v>
      </c>
      <c r="O103" s="6">
        <v>587440</v>
      </c>
      <c r="P103" s="6">
        <v>587440</v>
      </c>
      <c r="Q103" s="6">
        <v>0</v>
      </c>
    </row>
    <row r="104" spans="1:17" customFormat="1" x14ac:dyDescent="0.25">
      <c r="A104" t="s">
        <v>30</v>
      </c>
      <c r="B104" t="s">
        <v>174</v>
      </c>
      <c r="C104">
        <v>419</v>
      </c>
      <c r="D104">
        <v>501</v>
      </c>
      <c r="E104" s="1">
        <v>43011</v>
      </c>
      <c r="F104" t="s">
        <v>2</v>
      </c>
      <c r="G104">
        <v>899999094</v>
      </c>
      <c r="H104" t="s">
        <v>31</v>
      </c>
      <c r="I104" t="s">
        <v>28</v>
      </c>
      <c r="J104">
        <v>37</v>
      </c>
      <c r="K104" s="1">
        <v>43011</v>
      </c>
      <c r="L104" t="s">
        <v>634</v>
      </c>
      <c r="M104" s="6">
        <v>265050</v>
      </c>
      <c r="N104" s="6">
        <v>0</v>
      </c>
      <c r="O104" s="6">
        <v>265050</v>
      </c>
      <c r="P104" s="6">
        <v>265050</v>
      </c>
      <c r="Q104" s="6">
        <v>0</v>
      </c>
    </row>
    <row r="105" spans="1:17" customFormat="1" x14ac:dyDescent="0.25">
      <c r="A105" t="s">
        <v>30</v>
      </c>
      <c r="B105" t="s">
        <v>174</v>
      </c>
      <c r="C105">
        <v>418</v>
      </c>
      <c r="D105">
        <v>502</v>
      </c>
      <c r="E105" s="1">
        <v>43011</v>
      </c>
      <c r="F105" t="s">
        <v>2</v>
      </c>
      <c r="G105">
        <v>899999094</v>
      </c>
      <c r="H105" t="s">
        <v>31</v>
      </c>
      <c r="I105" t="s">
        <v>28</v>
      </c>
      <c r="J105">
        <v>38</v>
      </c>
      <c r="K105" s="1">
        <v>43011</v>
      </c>
      <c r="L105" t="s">
        <v>635</v>
      </c>
      <c r="M105" s="6">
        <v>336890</v>
      </c>
      <c r="N105" s="6">
        <v>0</v>
      </c>
      <c r="O105" s="6">
        <v>336890</v>
      </c>
      <c r="P105" s="6">
        <v>336890</v>
      </c>
      <c r="Q105" s="6">
        <v>0</v>
      </c>
    </row>
    <row r="106" spans="1:17" customFormat="1" x14ac:dyDescent="0.25">
      <c r="A106" t="s">
        <v>30</v>
      </c>
      <c r="B106" t="s">
        <v>174</v>
      </c>
      <c r="C106">
        <v>401</v>
      </c>
      <c r="D106">
        <v>475</v>
      </c>
      <c r="E106" s="1">
        <v>43004</v>
      </c>
      <c r="F106" t="s">
        <v>2</v>
      </c>
      <c r="G106">
        <v>899999094</v>
      </c>
      <c r="H106" t="s">
        <v>31</v>
      </c>
      <c r="I106" t="s">
        <v>28</v>
      </c>
      <c r="J106">
        <v>36</v>
      </c>
      <c r="K106" s="1">
        <v>43004</v>
      </c>
      <c r="L106" t="s">
        <v>636</v>
      </c>
      <c r="M106" s="6">
        <v>442180</v>
      </c>
      <c r="N106" s="6">
        <v>0</v>
      </c>
      <c r="O106" s="6">
        <v>442180</v>
      </c>
      <c r="P106" s="6">
        <v>442180</v>
      </c>
      <c r="Q106" s="6">
        <v>0</v>
      </c>
    </row>
    <row r="107" spans="1:17" customFormat="1" x14ac:dyDescent="0.25">
      <c r="A107" t="s">
        <v>30</v>
      </c>
      <c r="B107" t="s">
        <v>174</v>
      </c>
      <c r="C107">
        <v>400</v>
      </c>
      <c r="D107">
        <v>474</v>
      </c>
      <c r="E107" s="1">
        <v>43004</v>
      </c>
      <c r="F107" t="s">
        <v>2</v>
      </c>
      <c r="G107">
        <v>899999094</v>
      </c>
      <c r="H107" t="s">
        <v>31</v>
      </c>
      <c r="I107" t="s">
        <v>28</v>
      </c>
      <c r="J107">
        <v>35</v>
      </c>
      <c r="K107" s="1">
        <v>43004</v>
      </c>
      <c r="L107" t="s">
        <v>154</v>
      </c>
      <c r="M107" s="6">
        <v>281460</v>
      </c>
      <c r="N107" s="6">
        <v>0</v>
      </c>
      <c r="O107" s="6">
        <v>281460</v>
      </c>
      <c r="P107" s="6">
        <v>281460</v>
      </c>
      <c r="Q107" s="6">
        <v>0</v>
      </c>
    </row>
    <row r="108" spans="1:17" customFormat="1" x14ac:dyDescent="0.25">
      <c r="A108" t="s">
        <v>30</v>
      </c>
      <c r="B108" t="s">
        <v>174</v>
      </c>
      <c r="C108">
        <v>314</v>
      </c>
      <c r="D108">
        <v>351</v>
      </c>
      <c r="E108" s="1">
        <v>42880</v>
      </c>
      <c r="F108" t="s">
        <v>2</v>
      </c>
      <c r="G108">
        <v>899999094</v>
      </c>
      <c r="H108" t="s">
        <v>31</v>
      </c>
      <c r="I108" t="s">
        <v>28</v>
      </c>
      <c r="J108">
        <v>19</v>
      </c>
      <c r="K108" s="1">
        <v>42880</v>
      </c>
      <c r="L108" t="s">
        <v>259</v>
      </c>
      <c r="M108" s="6">
        <v>566700</v>
      </c>
      <c r="N108" s="6">
        <v>0</v>
      </c>
      <c r="O108" s="6">
        <v>566700</v>
      </c>
      <c r="P108" s="6">
        <v>566700</v>
      </c>
      <c r="Q108" s="6">
        <v>0</v>
      </c>
    </row>
    <row r="109" spans="1:17" customFormat="1" x14ac:dyDescent="0.25">
      <c r="A109" t="s">
        <v>30</v>
      </c>
      <c r="B109" t="s">
        <v>174</v>
      </c>
      <c r="C109">
        <v>287</v>
      </c>
      <c r="D109">
        <v>305</v>
      </c>
      <c r="E109" s="1">
        <v>42828</v>
      </c>
      <c r="F109" t="s">
        <v>2</v>
      </c>
      <c r="G109">
        <v>899999094</v>
      </c>
      <c r="H109" t="s">
        <v>31</v>
      </c>
      <c r="I109" t="s">
        <v>28</v>
      </c>
      <c r="J109">
        <v>12</v>
      </c>
      <c r="K109" s="1">
        <v>42828</v>
      </c>
      <c r="L109" t="s">
        <v>154</v>
      </c>
      <c r="M109" s="6">
        <v>576260</v>
      </c>
      <c r="N109" s="6">
        <v>0</v>
      </c>
      <c r="O109" s="6">
        <v>576260</v>
      </c>
      <c r="P109" s="6">
        <v>576260</v>
      </c>
      <c r="Q109" s="6">
        <v>0</v>
      </c>
    </row>
    <row r="110" spans="1:17" customFormat="1" x14ac:dyDescent="0.25">
      <c r="A110" t="s">
        <v>30</v>
      </c>
      <c r="B110" t="s">
        <v>174</v>
      </c>
      <c r="C110">
        <v>272</v>
      </c>
      <c r="D110">
        <v>283</v>
      </c>
      <c r="E110" s="1">
        <v>42800</v>
      </c>
      <c r="F110" t="s">
        <v>2</v>
      </c>
      <c r="G110">
        <v>899999094</v>
      </c>
      <c r="H110" t="s">
        <v>31</v>
      </c>
      <c r="I110" t="s">
        <v>28</v>
      </c>
      <c r="J110">
        <v>9</v>
      </c>
      <c r="K110" s="1">
        <v>42800</v>
      </c>
      <c r="L110" t="s">
        <v>32</v>
      </c>
      <c r="M110" s="6">
        <v>330725</v>
      </c>
      <c r="N110" s="6">
        <v>0</v>
      </c>
      <c r="O110" s="6">
        <v>330725</v>
      </c>
      <c r="P110" s="6">
        <v>330725</v>
      </c>
      <c r="Q110" s="6">
        <v>0</v>
      </c>
    </row>
    <row r="111" spans="1:17" customFormat="1" x14ac:dyDescent="0.25">
      <c r="A111" t="s">
        <v>30</v>
      </c>
      <c r="B111" t="s">
        <v>174</v>
      </c>
      <c r="C111">
        <v>271</v>
      </c>
      <c r="D111">
        <v>282</v>
      </c>
      <c r="E111" s="1">
        <v>42800</v>
      </c>
      <c r="F111" t="s">
        <v>2</v>
      </c>
      <c r="G111">
        <v>899999094</v>
      </c>
      <c r="H111" t="s">
        <v>31</v>
      </c>
      <c r="I111" t="s">
        <v>28</v>
      </c>
      <c r="J111">
        <v>8</v>
      </c>
      <c r="K111" s="1">
        <v>42800</v>
      </c>
      <c r="L111" t="s">
        <v>154</v>
      </c>
      <c r="M111" s="6">
        <v>892800</v>
      </c>
      <c r="N111" s="6">
        <v>0</v>
      </c>
      <c r="O111" s="6">
        <v>892800</v>
      </c>
      <c r="P111" s="6">
        <v>892800</v>
      </c>
      <c r="Q111" s="6">
        <v>0</v>
      </c>
    </row>
    <row r="112" spans="1:17" customFormat="1" x14ac:dyDescent="0.25">
      <c r="A112" t="s">
        <v>30</v>
      </c>
      <c r="B112" t="s">
        <v>174</v>
      </c>
      <c r="C112">
        <v>214</v>
      </c>
      <c r="D112">
        <v>230</v>
      </c>
      <c r="E112" s="1">
        <v>42776</v>
      </c>
      <c r="F112" t="s">
        <v>2</v>
      </c>
      <c r="G112">
        <v>899999094</v>
      </c>
      <c r="H112" t="s">
        <v>31</v>
      </c>
      <c r="I112" t="s">
        <v>28</v>
      </c>
      <c r="J112">
        <v>5</v>
      </c>
      <c r="K112" s="1">
        <v>42776</v>
      </c>
      <c r="L112" t="s">
        <v>257</v>
      </c>
      <c r="M112" s="6">
        <v>249763</v>
      </c>
      <c r="N112" s="6">
        <v>0</v>
      </c>
      <c r="O112" s="6">
        <v>249763</v>
      </c>
      <c r="P112" s="6">
        <v>249763</v>
      </c>
      <c r="Q112" s="6">
        <v>0</v>
      </c>
    </row>
    <row r="113" spans="1:17" customFormat="1" x14ac:dyDescent="0.25">
      <c r="A113" t="s">
        <v>30</v>
      </c>
      <c r="B113" t="s">
        <v>174</v>
      </c>
      <c r="C113">
        <v>213</v>
      </c>
      <c r="D113">
        <v>229</v>
      </c>
      <c r="E113" s="1">
        <v>42776</v>
      </c>
      <c r="F113" t="s">
        <v>2</v>
      </c>
      <c r="G113">
        <v>899999094</v>
      </c>
      <c r="H113" t="s">
        <v>31</v>
      </c>
      <c r="I113" t="s">
        <v>28</v>
      </c>
      <c r="J113">
        <v>4</v>
      </c>
      <c r="K113" s="1">
        <v>42776</v>
      </c>
      <c r="L113" t="s">
        <v>258</v>
      </c>
      <c r="M113" s="6">
        <v>533870</v>
      </c>
      <c r="N113" s="6">
        <v>0</v>
      </c>
      <c r="O113" s="6">
        <v>533870</v>
      </c>
      <c r="P113" s="6">
        <v>533870</v>
      </c>
      <c r="Q113" s="6">
        <v>0</v>
      </c>
    </row>
    <row r="114" spans="1:17" customFormat="1" x14ac:dyDescent="0.25">
      <c r="A114" t="s">
        <v>30</v>
      </c>
      <c r="B114" t="s">
        <v>174</v>
      </c>
      <c r="C114">
        <v>204</v>
      </c>
      <c r="D114">
        <v>202</v>
      </c>
      <c r="E114" s="1">
        <v>42748</v>
      </c>
      <c r="F114" t="s">
        <v>2</v>
      </c>
      <c r="G114">
        <v>899999094</v>
      </c>
      <c r="H114" t="s">
        <v>31</v>
      </c>
      <c r="I114" t="s">
        <v>28</v>
      </c>
      <c r="J114">
        <v>60</v>
      </c>
      <c r="K114" s="1">
        <v>42748</v>
      </c>
      <c r="L114" t="s">
        <v>32</v>
      </c>
      <c r="M114" s="6">
        <v>269900</v>
      </c>
      <c r="N114" s="6">
        <v>0</v>
      </c>
      <c r="O114" s="6">
        <v>269900</v>
      </c>
      <c r="P114" s="6">
        <v>269900</v>
      </c>
      <c r="Q114" s="6">
        <v>0</v>
      </c>
    </row>
    <row r="115" spans="1:17" customFormat="1" x14ac:dyDescent="0.25">
      <c r="A115" t="s">
        <v>30</v>
      </c>
      <c r="B115" t="s">
        <v>174</v>
      </c>
      <c r="C115">
        <v>203</v>
      </c>
      <c r="D115">
        <v>201</v>
      </c>
      <c r="E115" s="1">
        <v>42748</v>
      </c>
      <c r="F115" t="s">
        <v>2</v>
      </c>
      <c r="G115">
        <v>899999094</v>
      </c>
      <c r="H115" t="s">
        <v>31</v>
      </c>
      <c r="I115" t="s">
        <v>28</v>
      </c>
      <c r="J115">
        <v>59</v>
      </c>
      <c r="K115" s="1">
        <v>42748</v>
      </c>
      <c r="L115" t="s">
        <v>259</v>
      </c>
      <c r="M115" s="6">
        <v>416560</v>
      </c>
      <c r="N115" s="6">
        <v>0</v>
      </c>
      <c r="O115" s="6">
        <v>416560</v>
      </c>
      <c r="P115" s="6">
        <v>416560</v>
      </c>
      <c r="Q115" s="6">
        <v>0</v>
      </c>
    </row>
    <row r="116" spans="1:17" customFormat="1" x14ac:dyDescent="0.25">
      <c r="A116" t="s">
        <v>30</v>
      </c>
      <c r="B116" t="s">
        <v>174</v>
      </c>
      <c r="C116">
        <v>373</v>
      </c>
      <c r="D116">
        <v>444</v>
      </c>
      <c r="E116" s="1">
        <v>42982</v>
      </c>
      <c r="F116" t="s">
        <v>2</v>
      </c>
      <c r="G116">
        <v>899999094</v>
      </c>
      <c r="H116" t="s">
        <v>31</v>
      </c>
      <c r="I116" t="s">
        <v>28</v>
      </c>
      <c r="J116">
        <v>32</v>
      </c>
      <c r="K116" s="1">
        <v>42982</v>
      </c>
      <c r="L116" t="s">
        <v>637</v>
      </c>
      <c r="M116" s="6">
        <v>317940</v>
      </c>
      <c r="N116" s="6">
        <v>0</v>
      </c>
      <c r="O116" s="6">
        <v>317940</v>
      </c>
      <c r="P116" s="6">
        <v>317940</v>
      </c>
      <c r="Q116" s="6">
        <v>0</v>
      </c>
    </row>
    <row r="117" spans="1:17" customFormat="1" x14ac:dyDescent="0.25">
      <c r="A117" t="s">
        <v>30</v>
      </c>
      <c r="B117" t="s">
        <v>174</v>
      </c>
      <c r="C117">
        <v>372</v>
      </c>
      <c r="D117">
        <v>443</v>
      </c>
      <c r="E117" s="1">
        <v>42982</v>
      </c>
      <c r="F117" t="s">
        <v>2</v>
      </c>
      <c r="G117">
        <v>899999094</v>
      </c>
      <c r="H117" t="s">
        <v>31</v>
      </c>
      <c r="I117" t="s">
        <v>28</v>
      </c>
      <c r="J117">
        <v>31</v>
      </c>
      <c r="K117" s="1">
        <v>42982</v>
      </c>
      <c r="L117" t="s">
        <v>638</v>
      </c>
      <c r="M117" s="6">
        <v>910750</v>
      </c>
      <c r="N117" s="6">
        <v>0</v>
      </c>
      <c r="O117" s="6">
        <v>910750</v>
      </c>
      <c r="P117" s="6">
        <v>910750</v>
      </c>
      <c r="Q117" s="6">
        <v>0</v>
      </c>
    </row>
    <row r="118" spans="1:17" customFormat="1" x14ac:dyDescent="0.25">
      <c r="A118" t="s">
        <v>30</v>
      </c>
      <c r="B118" t="s">
        <v>174</v>
      </c>
      <c r="C118">
        <v>358</v>
      </c>
      <c r="D118">
        <v>416</v>
      </c>
      <c r="E118" s="1">
        <v>42947</v>
      </c>
      <c r="F118" t="s">
        <v>2</v>
      </c>
      <c r="G118">
        <v>899999094</v>
      </c>
      <c r="H118" t="s">
        <v>31</v>
      </c>
      <c r="I118" t="s">
        <v>28</v>
      </c>
      <c r="J118">
        <v>27</v>
      </c>
      <c r="K118" s="1">
        <v>42947</v>
      </c>
      <c r="L118" t="s">
        <v>640</v>
      </c>
      <c r="M118" s="6">
        <v>532010</v>
      </c>
      <c r="N118" s="6">
        <v>0</v>
      </c>
      <c r="O118" s="6">
        <v>532010</v>
      </c>
      <c r="P118" s="6">
        <v>532010</v>
      </c>
      <c r="Q118" s="6">
        <v>0</v>
      </c>
    </row>
    <row r="119" spans="1:17" customFormat="1" x14ac:dyDescent="0.25">
      <c r="A119" t="s">
        <v>30</v>
      </c>
      <c r="B119" t="s">
        <v>174</v>
      </c>
      <c r="C119">
        <v>357</v>
      </c>
      <c r="D119">
        <v>417</v>
      </c>
      <c r="E119" s="1">
        <v>42947</v>
      </c>
      <c r="F119" t="s">
        <v>2</v>
      </c>
      <c r="G119">
        <v>899999094</v>
      </c>
      <c r="H119" t="s">
        <v>31</v>
      </c>
      <c r="I119" t="s">
        <v>28</v>
      </c>
      <c r="J119">
        <v>28</v>
      </c>
      <c r="K119" s="1">
        <v>42947</v>
      </c>
      <c r="L119" t="s">
        <v>639</v>
      </c>
      <c r="M119" s="6">
        <v>548330</v>
      </c>
      <c r="N119" s="6">
        <v>0</v>
      </c>
      <c r="O119" s="6">
        <v>548330</v>
      </c>
      <c r="P119" s="6">
        <v>548330</v>
      </c>
      <c r="Q119" s="6">
        <v>0</v>
      </c>
    </row>
    <row r="120" spans="1:17" customFormat="1" x14ac:dyDescent="0.25">
      <c r="A120" t="s">
        <v>30</v>
      </c>
      <c r="B120" t="s">
        <v>174</v>
      </c>
      <c r="C120">
        <v>343</v>
      </c>
      <c r="D120">
        <v>404</v>
      </c>
      <c r="E120" s="1">
        <v>42921</v>
      </c>
      <c r="F120" t="s">
        <v>2</v>
      </c>
      <c r="G120">
        <v>899999094</v>
      </c>
      <c r="H120" t="s">
        <v>31</v>
      </c>
      <c r="I120" t="s">
        <v>28</v>
      </c>
      <c r="J120">
        <v>24</v>
      </c>
      <c r="K120" s="1">
        <v>42921</v>
      </c>
      <c r="L120" t="s">
        <v>580</v>
      </c>
      <c r="M120" s="6">
        <v>289050</v>
      </c>
      <c r="N120" s="6">
        <v>0</v>
      </c>
      <c r="O120" s="6">
        <v>289050</v>
      </c>
      <c r="P120" s="6">
        <v>289050</v>
      </c>
      <c r="Q120" s="6">
        <v>0</v>
      </c>
    </row>
    <row r="121" spans="1:17" customFormat="1" x14ac:dyDescent="0.25">
      <c r="A121" t="s">
        <v>30</v>
      </c>
      <c r="B121" t="s">
        <v>174</v>
      </c>
      <c r="C121">
        <v>342</v>
      </c>
      <c r="D121">
        <v>403</v>
      </c>
      <c r="E121" s="1">
        <v>42921</v>
      </c>
      <c r="F121" t="s">
        <v>2</v>
      </c>
      <c r="G121">
        <v>899999094</v>
      </c>
      <c r="H121" t="s">
        <v>31</v>
      </c>
      <c r="I121" t="s">
        <v>28</v>
      </c>
      <c r="J121">
        <v>23</v>
      </c>
      <c r="K121" s="1">
        <v>42917</v>
      </c>
      <c r="L121" t="s">
        <v>154</v>
      </c>
      <c r="M121" s="6">
        <v>475970</v>
      </c>
      <c r="N121" s="6">
        <v>0</v>
      </c>
      <c r="O121" s="6">
        <v>475970</v>
      </c>
      <c r="P121" s="6">
        <v>475970</v>
      </c>
      <c r="Q121" s="6">
        <v>0</v>
      </c>
    </row>
    <row r="122" spans="1:17" customFormat="1" x14ac:dyDescent="0.25">
      <c r="A122" t="s">
        <v>30</v>
      </c>
      <c r="B122" t="s">
        <v>174</v>
      </c>
      <c r="C122">
        <v>315</v>
      </c>
      <c r="D122">
        <v>352</v>
      </c>
      <c r="E122" s="1">
        <v>42880</v>
      </c>
      <c r="F122" t="s">
        <v>2</v>
      </c>
      <c r="G122">
        <v>899999094</v>
      </c>
      <c r="H122" t="s">
        <v>31</v>
      </c>
      <c r="I122" t="s">
        <v>28</v>
      </c>
      <c r="J122">
        <v>20</v>
      </c>
      <c r="K122" s="1">
        <v>42880</v>
      </c>
      <c r="L122" t="s">
        <v>32</v>
      </c>
      <c r="M122" s="6">
        <v>408980</v>
      </c>
      <c r="N122" s="6">
        <v>0</v>
      </c>
      <c r="O122" s="6">
        <v>408980</v>
      </c>
      <c r="P122" s="6">
        <v>408980</v>
      </c>
      <c r="Q122" s="6">
        <v>0</v>
      </c>
    </row>
    <row r="123" spans="1:17" customFormat="1" x14ac:dyDescent="0.25">
      <c r="A123" t="s">
        <v>30</v>
      </c>
      <c r="B123" t="s">
        <v>174</v>
      </c>
      <c r="C123">
        <v>288</v>
      </c>
      <c r="D123">
        <v>306</v>
      </c>
      <c r="E123" s="1">
        <v>42828</v>
      </c>
      <c r="F123" t="s">
        <v>2</v>
      </c>
      <c r="G123">
        <v>899999094</v>
      </c>
      <c r="H123" t="s">
        <v>31</v>
      </c>
      <c r="I123" t="s">
        <v>28</v>
      </c>
      <c r="J123">
        <v>13</v>
      </c>
      <c r="K123" s="1">
        <v>42828</v>
      </c>
      <c r="L123" t="s">
        <v>32</v>
      </c>
      <c r="M123" s="6">
        <v>421520</v>
      </c>
      <c r="N123" s="6">
        <v>0</v>
      </c>
      <c r="O123" s="6">
        <v>421520</v>
      </c>
      <c r="P123" s="6">
        <v>421520</v>
      </c>
      <c r="Q123" s="6">
        <v>0</v>
      </c>
    </row>
    <row r="124" spans="1:17" customFormat="1" x14ac:dyDescent="0.25">
      <c r="A124" t="s">
        <v>30</v>
      </c>
      <c r="B124" t="s">
        <v>174</v>
      </c>
      <c r="C124">
        <v>303</v>
      </c>
      <c r="D124">
        <v>345</v>
      </c>
      <c r="E124" s="1">
        <v>42860</v>
      </c>
      <c r="F124" t="s">
        <v>2</v>
      </c>
      <c r="G124">
        <v>899999094</v>
      </c>
      <c r="H124" t="s">
        <v>31</v>
      </c>
      <c r="I124" t="s">
        <v>28</v>
      </c>
      <c r="J124">
        <v>16</v>
      </c>
      <c r="K124" s="1">
        <v>42860</v>
      </c>
      <c r="L124" t="s">
        <v>543</v>
      </c>
      <c r="M124" s="6">
        <v>75350</v>
      </c>
      <c r="N124" s="6">
        <v>0</v>
      </c>
      <c r="O124" s="6">
        <v>75350</v>
      </c>
      <c r="P124" s="6">
        <v>75350</v>
      </c>
      <c r="Q124" s="6">
        <v>0</v>
      </c>
    </row>
    <row r="125" spans="1:17" customFormat="1" x14ac:dyDescent="0.25">
      <c r="A125" t="s">
        <v>30</v>
      </c>
      <c r="B125" t="s">
        <v>174</v>
      </c>
      <c r="C125">
        <v>302</v>
      </c>
      <c r="D125">
        <v>344</v>
      </c>
      <c r="E125" s="1">
        <v>42860</v>
      </c>
      <c r="F125" t="s">
        <v>2</v>
      </c>
      <c r="G125">
        <v>899999094</v>
      </c>
      <c r="H125" t="s">
        <v>31</v>
      </c>
      <c r="I125" t="s">
        <v>28</v>
      </c>
      <c r="J125">
        <v>15</v>
      </c>
      <c r="K125" s="1">
        <v>42860</v>
      </c>
      <c r="L125" t="s">
        <v>542</v>
      </c>
      <c r="M125" s="6">
        <v>178240</v>
      </c>
      <c r="N125" s="6">
        <v>0</v>
      </c>
      <c r="O125" s="6">
        <v>178240</v>
      </c>
      <c r="P125" s="6">
        <v>178240</v>
      </c>
      <c r="Q125" s="6">
        <v>0</v>
      </c>
    </row>
    <row r="126" spans="1:17" customFormat="1" x14ac:dyDescent="0.25">
      <c r="A126" t="s">
        <v>34</v>
      </c>
      <c r="B126" t="s">
        <v>35</v>
      </c>
      <c r="C126">
        <v>369</v>
      </c>
      <c r="D126">
        <v>440</v>
      </c>
      <c r="E126" s="1">
        <v>42965</v>
      </c>
      <c r="F126" t="s">
        <v>2</v>
      </c>
      <c r="G126">
        <v>899999115</v>
      </c>
      <c r="H126" t="s">
        <v>36</v>
      </c>
      <c r="I126" t="s">
        <v>28</v>
      </c>
      <c r="J126">
        <v>30</v>
      </c>
      <c r="K126" s="1">
        <v>42965</v>
      </c>
      <c r="L126" t="s">
        <v>643</v>
      </c>
      <c r="M126" s="6">
        <v>2343720</v>
      </c>
      <c r="N126" s="6">
        <v>0</v>
      </c>
      <c r="O126" s="6">
        <v>2343720</v>
      </c>
      <c r="P126" s="6">
        <v>2343720</v>
      </c>
      <c r="Q126" s="6">
        <v>0</v>
      </c>
    </row>
    <row r="127" spans="1:17" customFormat="1" x14ac:dyDescent="0.25">
      <c r="A127" t="s">
        <v>34</v>
      </c>
      <c r="B127" t="s">
        <v>35</v>
      </c>
      <c r="C127">
        <v>297</v>
      </c>
      <c r="D127">
        <v>326</v>
      </c>
      <c r="E127" s="1">
        <v>42849</v>
      </c>
      <c r="F127" t="s">
        <v>2</v>
      </c>
      <c r="G127">
        <v>899999115</v>
      </c>
      <c r="H127" t="s">
        <v>36</v>
      </c>
      <c r="I127" t="s">
        <v>28</v>
      </c>
      <c r="J127">
        <v>14</v>
      </c>
      <c r="K127" s="1">
        <v>42849</v>
      </c>
      <c r="L127" t="s">
        <v>544</v>
      </c>
      <c r="M127" s="6">
        <v>1838720</v>
      </c>
      <c r="N127" s="6">
        <v>0</v>
      </c>
      <c r="O127" s="6">
        <v>1838720</v>
      </c>
      <c r="P127" s="6">
        <v>1838720</v>
      </c>
      <c r="Q127" s="6">
        <v>0</v>
      </c>
    </row>
    <row r="128" spans="1:17" customFormat="1" x14ac:dyDescent="0.25">
      <c r="A128" t="s">
        <v>34</v>
      </c>
      <c r="B128" t="s">
        <v>35</v>
      </c>
      <c r="C128">
        <v>212</v>
      </c>
      <c r="D128">
        <v>228</v>
      </c>
      <c r="E128" s="1">
        <v>42773</v>
      </c>
      <c r="F128" t="s">
        <v>2</v>
      </c>
      <c r="G128">
        <v>899999115</v>
      </c>
      <c r="H128" t="s">
        <v>36</v>
      </c>
      <c r="I128" t="s">
        <v>28</v>
      </c>
      <c r="J128">
        <v>3</v>
      </c>
      <c r="K128" s="1">
        <v>42736</v>
      </c>
      <c r="L128" t="s">
        <v>260</v>
      </c>
      <c r="M128" s="6">
        <v>1380990</v>
      </c>
      <c r="N128" s="6">
        <v>0</v>
      </c>
      <c r="O128" s="6">
        <v>1380990</v>
      </c>
      <c r="P128" s="6">
        <v>1380990</v>
      </c>
      <c r="Q128" s="6">
        <v>0</v>
      </c>
    </row>
    <row r="129" spans="1:17" customFormat="1" x14ac:dyDescent="0.25">
      <c r="A129" t="s">
        <v>34</v>
      </c>
      <c r="B129" t="s">
        <v>35</v>
      </c>
      <c r="C129">
        <v>437</v>
      </c>
      <c r="D129">
        <v>520</v>
      </c>
      <c r="E129" s="1">
        <v>43027</v>
      </c>
      <c r="F129" t="s">
        <v>2</v>
      </c>
      <c r="G129">
        <v>899999115</v>
      </c>
      <c r="H129" t="s">
        <v>36</v>
      </c>
      <c r="I129" t="s">
        <v>28</v>
      </c>
      <c r="J129">
        <v>41</v>
      </c>
      <c r="K129" s="1">
        <v>43027</v>
      </c>
      <c r="L129" t="s">
        <v>646</v>
      </c>
      <c r="M129" s="6">
        <v>2071970</v>
      </c>
      <c r="N129" s="6">
        <v>0</v>
      </c>
      <c r="O129" s="6">
        <v>2071970</v>
      </c>
      <c r="P129" s="6">
        <v>2071970</v>
      </c>
      <c r="Q129" s="6">
        <v>0</v>
      </c>
    </row>
    <row r="130" spans="1:17" customFormat="1" x14ac:dyDescent="0.25">
      <c r="A130" t="s">
        <v>34</v>
      </c>
      <c r="B130" t="s">
        <v>35</v>
      </c>
      <c r="C130">
        <v>352</v>
      </c>
      <c r="D130">
        <v>410</v>
      </c>
      <c r="E130" s="1">
        <v>42940</v>
      </c>
      <c r="F130" t="s">
        <v>2</v>
      </c>
      <c r="G130">
        <v>899999115</v>
      </c>
      <c r="H130" t="s">
        <v>36</v>
      </c>
      <c r="I130" t="s">
        <v>28</v>
      </c>
      <c r="J130">
        <v>26</v>
      </c>
      <c r="K130" s="1">
        <v>42887</v>
      </c>
      <c r="L130" t="s">
        <v>582</v>
      </c>
      <c r="M130" s="6">
        <v>2147860</v>
      </c>
      <c r="N130" s="6">
        <v>0</v>
      </c>
      <c r="O130" s="6">
        <v>2147860</v>
      </c>
      <c r="P130" s="6">
        <v>2147860</v>
      </c>
      <c r="Q130" s="6">
        <v>0</v>
      </c>
    </row>
    <row r="131" spans="1:17" customFormat="1" x14ac:dyDescent="0.25">
      <c r="A131" t="s">
        <v>34</v>
      </c>
      <c r="B131" t="s">
        <v>35</v>
      </c>
      <c r="C131">
        <v>474</v>
      </c>
      <c r="D131">
        <v>589</v>
      </c>
      <c r="E131" s="1">
        <v>43073</v>
      </c>
      <c r="F131" t="s">
        <v>2</v>
      </c>
      <c r="G131">
        <v>899999115</v>
      </c>
      <c r="H131" t="s">
        <v>36</v>
      </c>
      <c r="I131" t="s">
        <v>28</v>
      </c>
      <c r="J131">
        <v>47</v>
      </c>
      <c r="K131" s="1">
        <v>43073</v>
      </c>
      <c r="L131" t="s">
        <v>642</v>
      </c>
      <c r="M131" s="6">
        <v>765430</v>
      </c>
      <c r="N131" s="6">
        <v>0</v>
      </c>
      <c r="O131" s="6">
        <v>765430</v>
      </c>
      <c r="P131" s="6">
        <v>765430</v>
      </c>
      <c r="Q131" s="6">
        <v>0</v>
      </c>
    </row>
    <row r="132" spans="1:17" customFormat="1" x14ac:dyDescent="0.25">
      <c r="A132" t="s">
        <v>34</v>
      </c>
      <c r="B132" t="s">
        <v>35</v>
      </c>
      <c r="C132">
        <v>438</v>
      </c>
      <c r="D132">
        <v>521</v>
      </c>
      <c r="E132" s="1">
        <v>43027</v>
      </c>
      <c r="F132" t="s">
        <v>2</v>
      </c>
      <c r="G132">
        <v>899999115</v>
      </c>
      <c r="H132" t="s">
        <v>36</v>
      </c>
      <c r="I132" t="s">
        <v>28</v>
      </c>
      <c r="J132">
        <v>41</v>
      </c>
      <c r="K132" s="1">
        <v>43027</v>
      </c>
      <c r="L132" t="s">
        <v>644</v>
      </c>
      <c r="M132" s="6">
        <v>1559860</v>
      </c>
      <c r="N132" s="6">
        <v>0</v>
      </c>
      <c r="O132" s="6">
        <v>1559860</v>
      </c>
      <c r="P132" s="6">
        <v>1559860</v>
      </c>
      <c r="Q132" s="6">
        <v>0</v>
      </c>
    </row>
    <row r="133" spans="1:17" customFormat="1" x14ac:dyDescent="0.25">
      <c r="A133" t="s">
        <v>34</v>
      </c>
      <c r="B133" t="s">
        <v>35</v>
      </c>
      <c r="C133">
        <v>205</v>
      </c>
      <c r="D133">
        <v>203</v>
      </c>
      <c r="E133" s="1">
        <v>42748</v>
      </c>
      <c r="F133" t="s">
        <v>2</v>
      </c>
      <c r="G133">
        <v>899999115</v>
      </c>
      <c r="H133" t="s">
        <v>36</v>
      </c>
      <c r="I133" t="s">
        <v>28</v>
      </c>
      <c r="J133">
        <v>61</v>
      </c>
      <c r="K133" s="1">
        <v>42748</v>
      </c>
      <c r="L133" t="s">
        <v>262</v>
      </c>
      <c r="M133" s="6">
        <v>52940</v>
      </c>
      <c r="N133" s="6">
        <v>0</v>
      </c>
      <c r="O133" s="6">
        <v>52940</v>
      </c>
      <c r="P133" s="6">
        <v>52940</v>
      </c>
      <c r="Q133" s="6">
        <v>0</v>
      </c>
    </row>
    <row r="134" spans="1:17" customFormat="1" x14ac:dyDescent="0.25">
      <c r="A134" t="s">
        <v>34</v>
      </c>
      <c r="B134" t="s">
        <v>35</v>
      </c>
      <c r="C134">
        <v>332</v>
      </c>
      <c r="D134">
        <v>378</v>
      </c>
      <c r="E134" s="1">
        <v>42902</v>
      </c>
      <c r="F134" t="s">
        <v>2</v>
      </c>
      <c r="G134">
        <v>899999115</v>
      </c>
      <c r="H134" t="s">
        <v>36</v>
      </c>
      <c r="I134" t="s">
        <v>28</v>
      </c>
      <c r="J134">
        <v>22</v>
      </c>
      <c r="K134" s="1">
        <v>42902</v>
      </c>
      <c r="L134" t="s">
        <v>581</v>
      </c>
      <c r="M134" s="6">
        <v>1737600</v>
      </c>
      <c r="N134" s="6">
        <v>0</v>
      </c>
      <c r="O134" s="6">
        <v>1737600</v>
      </c>
      <c r="P134" s="6">
        <v>1737600</v>
      </c>
      <c r="Q134" s="6">
        <v>0</v>
      </c>
    </row>
    <row r="135" spans="1:17" customFormat="1" x14ac:dyDescent="0.25">
      <c r="A135" t="s">
        <v>34</v>
      </c>
      <c r="B135" t="s">
        <v>35</v>
      </c>
      <c r="C135">
        <v>506</v>
      </c>
      <c r="D135">
        <v>617</v>
      </c>
      <c r="E135" s="1">
        <v>43089</v>
      </c>
      <c r="F135" t="s">
        <v>2</v>
      </c>
      <c r="G135">
        <v>899999115</v>
      </c>
      <c r="H135" t="s">
        <v>36</v>
      </c>
      <c r="I135" t="s">
        <v>28</v>
      </c>
      <c r="J135">
        <v>50</v>
      </c>
      <c r="K135" s="1">
        <v>43089</v>
      </c>
      <c r="L135" t="s">
        <v>758</v>
      </c>
      <c r="M135" s="6">
        <v>2134170</v>
      </c>
      <c r="N135" s="6">
        <v>0</v>
      </c>
      <c r="O135" s="6">
        <v>2134170</v>
      </c>
      <c r="P135" s="6">
        <v>2134170</v>
      </c>
      <c r="Q135" s="6">
        <v>0</v>
      </c>
    </row>
    <row r="136" spans="1:17" customFormat="1" x14ac:dyDescent="0.25">
      <c r="A136" t="s">
        <v>34</v>
      </c>
      <c r="B136" t="s">
        <v>35</v>
      </c>
      <c r="C136">
        <v>249</v>
      </c>
      <c r="D136">
        <v>262</v>
      </c>
      <c r="E136" s="1">
        <v>42783</v>
      </c>
      <c r="F136" t="s">
        <v>2</v>
      </c>
      <c r="G136">
        <v>899999115</v>
      </c>
      <c r="H136" t="s">
        <v>36</v>
      </c>
      <c r="I136" t="s">
        <v>28</v>
      </c>
      <c r="J136">
        <v>7</v>
      </c>
      <c r="K136" s="1">
        <v>42783</v>
      </c>
      <c r="L136" t="s">
        <v>261</v>
      </c>
      <c r="M136" s="6">
        <v>1449020</v>
      </c>
      <c r="N136" s="6">
        <v>0</v>
      </c>
      <c r="O136" s="6">
        <v>1449020</v>
      </c>
      <c r="P136" s="6">
        <v>1449020</v>
      </c>
      <c r="Q136" s="6">
        <v>0</v>
      </c>
    </row>
    <row r="137" spans="1:17" customFormat="1" x14ac:dyDescent="0.25">
      <c r="A137" t="s">
        <v>34</v>
      </c>
      <c r="B137" t="s">
        <v>35</v>
      </c>
      <c r="C137">
        <v>420</v>
      </c>
      <c r="D137">
        <v>503</v>
      </c>
      <c r="E137" s="1">
        <v>43011</v>
      </c>
      <c r="F137" t="s">
        <v>2</v>
      </c>
      <c r="G137">
        <v>899999115</v>
      </c>
      <c r="H137" t="s">
        <v>36</v>
      </c>
      <c r="I137" t="s">
        <v>28</v>
      </c>
      <c r="J137">
        <v>39</v>
      </c>
      <c r="K137" s="1">
        <v>43011</v>
      </c>
      <c r="L137" t="s">
        <v>641</v>
      </c>
      <c r="M137" s="6">
        <v>779860</v>
      </c>
      <c r="N137" s="6">
        <v>779860</v>
      </c>
      <c r="O137" s="6">
        <v>0</v>
      </c>
      <c r="P137" s="6">
        <v>0</v>
      </c>
      <c r="Q137" s="6">
        <v>0</v>
      </c>
    </row>
    <row r="138" spans="1:17" customFormat="1" x14ac:dyDescent="0.25">
      <c r="A138" t="s">
        <v>34</v>
      </c>
      <c r="B138" t="s">
        <v>35</v>
      </c>
      <c r="C138">
        <v>312</v>
      </c>
      <c r="D138">
        <v>349</v>
      </c>
      <c r="E138" s="1">
        <v>42873</v>
      </c>
      <c r="F138" t="s">
        <v>2</v>
      </c>
      <c r="G138">
        <v>899999094</v>
      </c>
      <c r="H138" t="s">
        <v>31</v>
      </c>
      <c r="I138" t="s">
        <v>28</v>
      </c>
      <c r="J138">
        <v>18</v>
      </c>
      <c r="K138" s="1">
        <v>42873</v>
      </c>
      <c r="L138" t="s">
        <v>155</v>
      </c>
      <c r="M138" s="6">
        <v>1740160</v>
      </c>
      <c r="N138" s="6">
        <v>1740160</v>
      </c>
      <c r="O138" s="6">
        <v>0</v>
      </c>
      <c r="P138" s="6">
        <v>0</v>
      </c>
      <c r="Q138" s="6">
        <v>0</v>
      </c>
    </row>
    <row r="139" spans="1:17" customFormat="1" x14ac:dyDescent="0.25">
      <c r="A139" t="s">
        <v>34</v>
      </c>
      <c r="B139" t="s">
        <v>35</v>
      </c>
      <c r="C139">
        <v>312</v>
      </c>
      <c r="D139">
        <v>350</v>
      </c>
      <c r="E139" s="1">
        <v>42873</v>
      </c>
      <c r="F139" t="s">
        <v>2</v>
      </c>
      <c r="G139">
        <v>899999115</v>
      </c>
      <c r="H139" t="s">
        <v>36</v>
      </c>
      <c r="I139" t="s">
        <v>28</v>
      </c>
      <c r="J139">
        <v>18</v>
      </c>
      <c r="K139" s="1">
        <v>42873</v>
      </c>
      <c r="L139" t="s">
        <v>155</v>
      </c>
      <c r="M139" s="6">
        <v>1740160</v>
      </c>
      <c r="N139" s="6">
        <v>0</v>
      </c>
      <c r="O139" s="6">
        <v>1740160</v>
      </c>
      <c r="P139" s="6">
        <v>1740160</v>
      </c>
      <c r="Q139" s="6">
        <v>0</v>
      </c>
    </row>
    <row r="140" spans="1:17" customFormat="1" x14ac:dyDescent="0.25">
      <c r="A140" t="s">
        <v>34</v>
      </c>
      <c r="B140" t="s">
        <v>35</v>
      </c>
      <c r="C140">
        <v>508</v>
      </c>
      <c r="D140">
        <v>619</v>
      </c>
      <c r="E140" s="1">
        <v>43089</v>
      </c>
      <c r="F140" t="s">
        <v>2</v>
      </c>
      <c r="G140">
        <v>899999115</v>
      </c>
      <c r="H140" t="s">
        <v>36</v>
      </c>
      <c r="I140" t="s">
        <v>28</v>
      </c>
      <c r="J140">
        <v>50</v>
      </c>
      <c r="K140" s="1">
        <v>43089</v>
      </c>
      <c r="L140" t="s">
        <v>759</v>
      </c>
      <c r="M140" s="6">
        <v>1520930</v>
      </c>
      <c r="N140" s="6">
        <v>0</v>
      </c>
      <c r="O140" s="6">
        <v>1520930</v>
      </c>
      <c r="P140" s="6">
        <v>1520930</v>
      </c>
      <c r="Q140" s="6">
        <v>0</v>
      </c>
    </row>
    <row r="141" spans="1:17" customFormat="1" x14ac:dyDescent="0.25">
      <c r="A141" t="s">
        <v>34</v>
      </c>
      <c r="B141" t="s">
        <v>35</v>
      </c>
      <c r="C141">
        <v>285</v>
      </c>
      <c r="D141">
        <v>303</v>
      </c>
      <c r="E141" s="1">
        <v>42817</v>
      </c>
      <c r="F141" t="s">
        <v>2</v>
      </c>
      <c r="G141">
        <v>899999115</v>
      </c>
      <c r="H141" t="s">
        <v>36</v>
      </c>
      <c r="I141" t="s">
        <v>28</v>
      </c>
      <c r="J141">
        <v>11</v>
      </c>
      <c r="K141" s="1">
        <v>42817</v>
      </c>
      <c r="L141" t="s">
        <v>545</v>
      </c>
      <c r="M141" s="6">
        <v>1524710</v>
      </c>
      <c r="N141" s="6">
        <v>0</v>
      </c>
      <c r="O141" s="6">
        <v>1524710</v>
      </c>
      <c r="P141" s="6">
        <v>1524710</v>
      </c>
      <c r="Q141" s="6">
        <v>0</v>
      </c>
    </row>
    <row r="142" spans="1:17" customFormat="1" x14ac:dyDescent="0.25">
      <c r="A142" t="s">
        <v>34</v>
      </c>
      <c r="B142" t="s">
        <v>35</v>
      </c>
      <c r="C142">
        <v>399</v>
      </c>
      <c r="D142">
        <v>473</v>
      </c>
      <c r="E142" s="1">
        <v>43004</v>
      </c>
      <c r="F142" t="s">
        <v>2</v>
      </c>
      <c r="G142">
        <v>899999115</v>
      </c>
      <c r="H142" t="s">
        <v>36</v>
      </c>
      <c r="I142" t="s">
        <v>28</v>
      </c>
      <c r="J142">
        <v>34</v>
      </c>
      <c r="K142" s="1">
        <v>43004</v>
      </c>
      <c r="L142" t="s">
        <v>545</v>
      </c>
      <c r="M142" s="6">
        <v>2113350</v>
      </c>
      <c r="N142" s="6">
        <v>0</v>
      </c>
      <c r="O142" s="6">
        <v>2113350</v>
      </c>
      <c r="P142" s="6">
        <v>2113350</v>
      </c>
      <c r="Q142" s="6">
        <v>0</v>
      </c>
    </row>
    <row r="143" spans="1:17" customFormat="1" x14ac:dyDescent="0.25">
      <c r="A143" t="s">
        <v>34</v>
      </c>
      <c r="B143" t="s">
        <v>35</v>
      </c>
      <c r="C143">
        <v>463</v>
      </c>
      <c r="D143">
        <v>570</v>
      </c>
      <c r="E143" s="1">
        <v>43061</v>
      </c>
      <c r="F143" t="s">
        <v>2</v>
      </c>
      <c r="G143">
        <v>899999115</v>
      </c>
      <c r="H143" t="s">
        <v>36</v>
      </c>
      <c r="I143" t="s">
        <v>28</v>
      </c>
      <c r="J143">
        <v>45</v>
      </c>
      <c r="K143" s="1">
        <v>43061</v>
      </c>
      <c r="L143" t="s">
        <v>645</v>
      </c>
      <c r="M143" s="6">
        <v>2016590</v>
      </c>
      <c r="N143" s="6">
        <v>0</v>
      </c>
      <c r="O143" s="6">
        <v>2016590</v>
      </c>
      <c r="P143" s="6">
        <v>2016590</v>
      </c>
      <c r="Q143" s="6">
        <v>0</v>
      </c>
    </row>
    <row r="144" spans="1:17" customFormat="1" x14ac:dyDescent="0.25">
      <c r="A144" t="s">
        <v>37</v>
      </c>
      <c r="B144" t="s">
        <v>1</v>
      </c>
      <c r="C144">
        <v>81</v>
      </c>
      <c r="D144">
        <v>74</v>
      </c>
      <c r="E144" s="1">
        <v>42746</v>
      </c>
      <c r="F144" t="s">
        <v>2</v>
      </c>
      <c r="G144">
        <v>860053274</v>
      </c>
      <c r="H144" t="s">
        <v>169</v>
      </c>
      <c r="I144" t="s">
        <v>3</v>
      </c>
      <c r="J144">
        <v>54</v>
      </c>
      <c r="K144" s="1">
        <v>42736</v>
      </c>
      <c r="L144" t="s">
        <v>264</v>
      </c>
      <c r="M144" s="6">
        <v>3157324</v>
      </c>
      <c r="N144" s="6">
        <v>0</v>
      </c>
      <c r="O144" s="6">
        <v>3157324</v>
      </c>
      <c r="P144" s="6">
        <v>3157324</v>
      </c>
      <c r="Q144" s="6">
        <v>0</v>
      </c>
    </row>
    <row r="145" spans="1:17" customFormat="1" x14ac:dyDescent="0.25">
      <c r="A145" t="s">
        <v>37</v>
      </c>
      <c r="B145" t="s">
        <v>1</v>
      </c>
      <c r="C145">
        <v>173</v>
      </c>
      <c r="D145">
        <v>165</v>
      </c>
      <c r="E145" s="1">
        <v>42746</v>
      </c>
      <c r="F145" t="s">
        <v>2</v>
      </c>
      <c r="G145">
        <v>900280219</v>
      </c>
      <c r="H145" t="s">
        <v>214</v>
      </c>
      <c r="I145" t="s">
        <v>158</v>
      </c>
      <c r="J145">
        <v>63</v>
      </c>
      <c r="K145" s="1">
        <v>42736</v>
      </c>
      <c r="L145" t="s">
        <v>265</v>
      </c>
      <c r="M145" s="6">
        <v>6295000</v>
      </c>
      <c r="N145" s="6">
        <v>4141</v>
      </c>
      <c r="O145" s="6">
        <v>6290859</v>
      </c>
      <c r="P145" s="6">
        <v>6290859</v>
      </c>
      <c r="Q145" s="6">
        <v>0</v>
      </c>
    </row>
    <row r="146" spans="1:17" customFormat="1" x14ac:dyDescent="0.25">
      <c r="A146" t="s">
        <v>37</v>
      </c>
      <c r="B146" t="s">
        <v>1</v>
      </c>
      <c r="C146">
        <v>1</v>
      </c>
      <c r="D146">
        <v>1</v>
      </c>
      <c r="E146" s="1">
        <v>42746</v>
      </c>
      <c r="F146" t="s">
        <v>2</v>
      </c>
      <c r="G146">
        <v>860514336</v>
      </c>
      <c r="H146" t="s">
        <v>159</v>
      </c>
      <c r="I146" t="s">
        <v>3</v>
      </c>
      <c r="J146">
        <v>54</v>
      </c>
      <c r="K146" s="1">
        <v>42736</v>
      </c>
      <c r="L146" t="s">
        <v>267</v>
      </c>
      <c r="M146" s="6">
        <v>8256</v>
      </c>
      <c r="N146" s="6">
        <v>8256</v>
      </c>
      <c r="O146" s="6">
        <v>0</v>
      </c>
      <c r="P146" s="6">
        <v>0</v>
      </c>
      <c r="Q146" s="6">
        <v>0</v>
      </c>
    </row>
    <row r="147" spans="1:17" customFormat="1" x14ac:dyDescent="0.25">
      <c r="A147" t="s">
        <v>37</v>
      </c>
      <c r="B147" t="s">
        <v>1</v>
      </c>
      <c r="C147">
        <v>109</v>
      </c>
      <c r="D147">
        <v>102</v>
      </c>
      <c r="E147" s="1">
        <v>42746</v>
      </c>
      <c r="F147" t="s">
        <v>2</v>
      </c>
      <c r="G147">
        <v>860053274</v>
      </c>
      <c r="H147" t="s">
        <v>169</v>
      </c>
      <c r="I147" t="s">
        <v>3</v>
      </c>
      <c r="J147">
        <v>54</v>
      </c>
      <c r="K147" s="1">
        <v>42736</v>
      </c>
      <c r="L147" t="s">
        <v>266</v>
      </c>
      <c r="M147" s="6">
        <v>7500000</v>
      </c>
      <c r="N147" s="6">
        <v>0</v>
      </c>
      <c r="O147" s="6">
        <v>7500000</v>
      </c>
      <c r="P147" s="6">
        <v>7500000</v>
      </c>
      <c r="Q147" s="6">
        <v>0</v>
      </c>
    </row>
    <row r="148" spans="1:17" customFormat="1" x14ac:dyDescent="0.25">
      <c r="A148" t="s">
        <v>37</v>
      </c>
      <c r="B148" t="s">
        <v>1</v>
      </c>
      <c r="C148">
        <v>92</v>
      </c>
      <c r="D148">
        <v>85</v>
      </c>
      <c r="E148" s="1">
        <v>42746</v>
      </c>
      <c r="F148" t="s">
        <v>2</v>
      </c>
      <c r="G148">
        <v>900280219</v>
      </c>
      <c r="H148" t="s">
        <v>214</v>
      </c>
      <c r="I148" t="s">
        <v>158</v>
      </c>
      <c r="J148">
        <v>63</v>
      </c>
      <c r="K148" s="1">
        <v>42736</v>
      </c>
      <c r="L148" t="s">
        <v>263</v>
      </c>
      <c r="M148" s="6">
        <v>5605829</v>
      </c>
      <c r="N148" s="6">
        <v>0</v>
      </c>
      <c r="O148" s="6">
        <v>5605829</v>
      </c>
      <c r="P148" s="6">
        <v>5605829</v>
      </c>
      <c r="Q148" s="6">
        <v>0</v>
      </c>
    </row>
    <row r="149" spans="1:17" customFormat="1" x14ac:dyDescent="0.25">
      <c r="A149" t="s">
        <v>39</v>
      </c>
      <c r="B149" t="s">
        <v>40</v>
      </c>
      <c r="C149">
        <v>18</v>
      </c>
      <c r="D149">
        <v>18</v>
      </c>
      <c r="E149" s="1">
        <v>42746</v>
      </c>
      <c r="F149" t="s">
        <v>2</v>
      </c>
      <c r="G149">
        <v>830095213</v>
      </c>
      <c r="H149" t="s">
        <v>175</v>
      </c>
      <c r="I149" t="s">
        <v>166</v>
      </c>
      <c r="J149">
        <v>6104</v>
      </c>
      <c r="K149" s="1">
        <v>42736</v>
      </c>
      <c r="L149" t="s">
        <v>268</v>
      </c>
      <c r="M149" s="6">
        <v>9523684</v>
      </c>
      <c r="N149" s="6">
        <v>0</v>
      </c>
      <c r="O149" s="6">
        <v>9523684</v>
      </c>
      <c r="P149" s="6">
        <v>9523684</v>
      </c>
      <c r="Q149" s="6">
        <v>0</v>
      </c>
    </row>
    <row r="150" spans="1:17" customFormat="1" x14ac:dyDescent="0.25">
      <c r="A150" t="s">
        <v>41</v>
      </c>
      <c r="B150" t="s">
        <v>170</v>
      </c>
      <c r="C150">
        <v>108</v>
      </c>
      <c r="D150">
        <v>101</v>
      </c>
      <c r="E150" s="1">
        <v>42746</v>
      </c>
      <c r="F150" t="s">
        <v>2</v>
      </c>
      <c r="G150">
        <v>860053274</v>
      </c>
      <c r="H150" t="s">
        <v>169</v>
      </c>
      <c r="I150" t="s">
        <v>3</v>
      </c>
      <c r="J150">
        <v>54</v>
      </c>
      <c r="K150" s="1">
        <v>42736</v>
      </c>
      <c r="L150" t="s">
        <v>271</v>
      </c>
      <c r="M150" s="6">
        <v>13000000</v>
      </c>
      <c r="N150" s="6">
        <v>40</v>
      </c>
      <c r="O150" s="6">
        <v>12999960</v>
      </c>
      <c r="P150" s="6">
        <v>12999960</v>
      </c>
      <c r="Q150" s="6">
        <v>0</v>
      </c>
    </row>
    <row r="151" spans="1:17" customFormat="1" x14ac:dyDescent="0.25">
      <c r="A151" t="s">
        <v>41</v>
      </c>
      <c r="B151" t="s">
        <v>170</v>
      </c>
      <c r="C151">
        <v>101</v>
      </c>
      <c r="D151">
        <v>94</v>
      </c>
      <c r="E151" s="1">
        <v>42746</v>
      </c>
      <c r="F151" t="s">
        <v>2</v>
      </c>
      <c r="G151">
        <v>830109420</v>
      </c>
      <c r="H151" t="s">
        <v>222</v>
      </c>
      <c r="I151" t="s">
        <v>158</v>
      </c>
      <c r="J151">
        <v>70</v>
      </c>
      <c r="K151" s="1">
        <v>42736</v>
      </c>
      <c r="L151" t="s">
        <v>269</v>
      </c>
      <c r="M151" s="6">
        <v>19000000</v>
      </c>
      <c r="N151" s="6">
        <v>15658538</v>
      </c>
      <c r="O151" s="6">
        <v>3341462</v>
      </c>
      <c r="P151" s="6">
        <v>3341462</v>
      </c>
      <c r="Q151" s="6">
        <v>0</v>
      </c>
    </row>
    <row r="152" spans="1:17" customFormat="1" x14ac:dyDescent="0.25">
      <c r="A152" t="s">
        <v>41</v>
      </c>
      <c r="B152" t="s">
        <v>170</v>
      </c>
      <c r="C152">
        <v>82</v>
      </c>
      <c r="D152">
        <v>75</v>
      </c>
      <c r="E152" s="1">
        <v>42746</v>
      </c>
      <c r="F152" t="s">
        <v>2</v>
      </c>
      <c r="G152">
        <v>860053274</v>
      </c>
      <c r="H152" t="s">
        <v>169</v>
      </c>
      <c r="I152" t="s">
        <v>3</v>
      </c>
      <c r="J152">
        <v>54</v>
      </c>
      <c r="K152" s="1">
        <v>42736</v>
      </c>
      <c r="L152" t="s">
        <v>272</v>
      </c>
      <c r="M152" s="6">
        <v>3543071</v>
      </c>
      <c r="N152" s="6">
        <v>0</v>
      </c>
      <c r="O152" s="6">
        <v>3543071</v>
      </c>
      <c r="P152" s="6">
        <v>3543071</v>
      </c>
      <c r="Q152" s="6">
        <v>0</v>
      </c>
    </row>
    <row r="153" spans="1:17" customFormat="1" x14ac:dyDescent="0.25">
      <c r="A153" t="s">
        <v>41</v>
      </c>
      <c r="B153" t="s">
        <v>170</v>
      </c>
      <c r="C153">
        <v>2</v>
      </c>
      <c r="D153">
        <v>2</v>
      </c>
      <c r="E153" s="1">
        <v>42746</v>
      </c>
      <c r="F153" t="s">
        <v>2</v>
      </c>
      <c r="G153">
        <v>860514336</v>
      </c>
      <c r="H153" t="s">
        <v>159</v>
      </c>
      <c r="I153" t="s">
        <v>3</v>
      </c>
      <c r="J153">
        <v>54</v>
      </c>
      <c r="K153" s="1">
        <v>42736</v>
      </c>
      <c r="L153" t="s">
        <v>270</v>
      </c>
      <c r="M153" s="6">
        <v>22488</v>
      </c>
      <c r="N153" s="6">
        <v>22488</v>
      </c>
      <c r="O153" s="6">
        <v>0</v>
      </c>
      <c r="P153" s="6">
        <v>0</v>
      </c>
      <c r="Q153" s="6">
        <v>0</v>
      </c>
    </row>
    <row r="154" spans="1:17" customFormat="1" x14ac:dyDescent="0.25">
      <c r="A154" t="s">
        <v>273</v>
      </c>
      <c r="B154" t="s">
        <v>142</v>
      </c>
      <c r="C154">
        <v>112</v>
      </c>
      <c r="D154">
        <v>105</v>
      </c>
      <c r="E154" s="1">
        <v>42746</v>
      </c>
      <c r="F154" t="s">
        <v>2</v>
      </c>
      <c r="G154">
        <v>800230829</v>
      </c>
      <c r="H154" t="s">
        <v>167</v>
      </c>
      <c r="I154" t="s">
        <v>62</v>
      </c>
      <c r="J154">
        <v>78</v>
      </c>
      <c r="K154" s="1">
        <v>42736</v>
      </c>
      <c r="L154" t="s">
        <v>275</v>
      </c>
      <c r="M154" s="6">
        <v>10259800</v>
      </c>
      <c r="N154" s="6">
        <v>0</v>
      </c>
      <c r="O154" s="6">
        <v>10259800</v>
      </c>
      <c r="P154" s="6">
        <v>10259800</v>
      </c>
      <c r="Q154" s="6">
        <v>0</v>
      </c>
    </row>
    <row r="155" spans="1:17" customFormat="1" x14ac:dyDescent="0.25">
      <c r="A155" t="s">
        <v>273</v>
      </c>
      <c r="B155" t="s">
        <v>142</v>
      </c>
      <c r="C155">
        <v>187</v>
      </c>
      <c r="D155">
        <v>179</v>
      </c>
      <c r="E155" s="1">
        <v>42746</v>
      </c>
      <c r="F155" t="s">
        <v>2</v>
      </c>
      <c r="G155">
        <v>800230829</v>
      </c>
      <c r="H155" t="s">
        <v>167</v>
      </c>
      <c r="I155" t="s">
        <v>62</v>
      </c>
      <c r="J155">
        <v>78</v>
      </c>
      <c r="K155" s="1">
        <v>42736</v>
      </c>
      <c r="L155" t="s">
        <v>274</v>
      </c>
      <c r="M155" s="6">
        <v>3253160</v>
      </c>
      <c r="N155" s="6">
        <v>0</v>
      </c>
      <c r="O155" s="6">
        <v>3253160</v>
      </c>
      <c r="P155" s="6">
        <v>3253160</v>
      </c>
      <c r="Q155" s="6">
        <v>0</v>
      </c>
    </row>
    <row r="156" spans="1:17" customFormat="1" x14ac:dyDescent="0.25">
      <c r="A156" t="s">
        <v>42</v>
      </c>
      <c r="B156" t="s">
        <v>7</v>
      </c>
      <c r="C156">
        <v>80</v>
      </c>
      <c r="D156">
        <v>73</v>
      </c>
      <c r="E156" s="1">
        <v>42746</v>
      </c>
      <c r="F156" t="s">
        <v>2</v>
      </c>
      <c r="G156">
        <v>900521065</v>
      </c>
      <c r="H156" t="s">
        <v>8</v>
      </c>
      <c r="I156" t="s">
        <v>9</v>
      </c>
      <c r="J156">
        <v>55</v>
      </c>
      <c r="K156" s="1">
        <v>42736</v>
      </c>
      <c r="L156" t="s">
        <v>276</v>
      </c>
      <c r="M156" s="6">
        <v>101920000</v>
      </c>
      <c r="N156" s="6">
        <v>0</v>
      </c>
      <c r="O156" s="6">
        <v>101920000</v>
      </c>
      <c r="P156" s="6">
        <v>101920000</v>
      </c>
      <c r="Q156" s="6">
        <v>0</v>
      </c>
    </row>
    <row r="157" spans="1:17" customFormat="1" x14ac:dyDescent="0.25">
      <c r="A157" t="s">
        <v>42</v>
      </c>
      <c r="B157" t="s">
        <v>7</v>
      </c>
      <c r="C157">
        <v>150</v>
      </c>
      <c r="D157">
        <v>142</v>
      </c>
      <c r="E157" s="1">
        <v>42746</v>
      </c>
      <c r="F157" t="s">
        <v>47</v>
      </c>
      <c r="G157">
        <v>41565172</v>
      </c>
      <c r="H157" t="s">
        <v>225</v>
      </c>
      <c r="I157" t="s">
        <v>9</v>
      </c>
      <c r="J157">
        <v>86</v>
      </c>
      <c r="K157" s="1">
        <v>42736</v>
      </c>
      <c r="L157" t="s">
        <v>277</v>
      </c>
      <c r="M157" s="6">
        <v>52680000</v>
      </c>
      <c r="N157" s="6">
        <v>0</v>
      </c>
      <c r="O157" s="6">
        <v>52680000</v>
      </c>
      <c r="P157" s="6">
        <v>52680000</v>
      </c>
      <c r="Q157" s="6">
        <v>0</v>
      </c>
    </row>
    <row r="158" spans="1:17" customFormat="1" x14ac:dyDescent="0.25">
      <c r="A158" t="s">
        <v>43</v>
      </c>
      <c r="B158" t="s">
        <v>171</v>
      </c>
      <c r="C158">
        <v>32</v>
      </c>
      <c r="D158">
        <v>26</v>
      </c>
      <c r="E158" s="1">
        <v>42746</v>
      </c>
      <c r="F158" t="s">
        <v>2</v>
      </c>
      <c r="G158">
        <v>900062917</v>
      </c>
      <c r="H158" t="s">
        <v>163</v>
      </c>
      <c r="I158" t="s">
        <v>56</v>
      </c>
      <c r="J158">
        <v>1</v>
      </c>
      <c r="K158" s="1">
        <v>42736</v>
      </c>
      <c r="L158" t="s">
        <v>280</v>
      </c>
      <c r="M158" s="6">
        <v>17052600</v>
      </c>
      <c r="N158" s="6">
        <v>0</v>
      </c>
      <c r="O158" s="6">
        <v>17052600</v>
      </c>
      <c r="P158" s="6">
        <v>7653600</v>
      </c>
      <c r="Q158" s="6">
        <v>9399000</v>
      </c>
    </row>
    <row r="159" spans="1:17" customFormat="1" x14ac:dyDescent="0.25">
      <c r="A159" t="s">
        <v>43</v>
      </c>
      <c r="B159" t="s">
        <v>171</v>
      </c>
      <c r="C159">
        <v>111</v>
      </c>
      <c r="D159">
        <v>104</v>
      </c>
      <c r="E159" s="1">
        <v>42746</v>
      </c>
      <c r="F159" t="s">
        <v>2</v>
      </c>
      <c r="G159">
        <v>830016046</v>
      </c>
      <c r="H159" t="s">
        <v>13</v>
      </c>
      <c r="I159" t="s">
        <v>5</v>
      </c>
      <c r="J159">
        <v>76</v>
      </c>
      <c r="K159" s="1">
        <v>42736</v>
      </c>
      <c r="L159" t="s">
        <v>279</v>
      </c>
      <c r="M159" s="6">
        <v>22481408</v>
      </c>
      <c r="N159" s="6">
        <v>0</v>
      </c>
      <c r="O159" s="6">
        <v>22481408</v>
      </c>
      <c r="P159" s="6">
        <v>14986188</v>
      </c>
      <c r="Q159" s="6">
        <v>7495220</v>
      </c>
    </row>
    <row r="160" spans="1:17" customFormat="1" x14ac:dyDescent="0.25">
      <c r="A160" t="s">
        <v>43</v>
      </c>
      <c r="B160" t="s">
        <v>171</v>
      </c>
      <c r="C160">
        <v>96</v>
      </c>
      <c r="D160">
        <v>89</v>
      </c>
      <c r="E160" s="1">
        <v>42746</v>
      </c>
      <c r="F160" t="s">
        <v>2</v>
      </c>
      <c r="G160">
        <v>830102646</v>
      </c>
      <c r="H160" t="s">
        <v>215</v>
      </c>
      <c r="I160" t="s">
        <v>5</v>
      </c>
      <c r="J160">
        <v>68</v>
      </c>
      <c r="K160" s="1">
        <v>42736</v>
      </c>
      <c r="L160" t="s">
        <v>278</v>
      </c>
      <c r="M160" s="6">
        <v>19209464</v>
      </c>
      <c r="N160" s="6">
        <v>0</v>
      </c>
      <c r="O160" s="6">
        <v>19209464</v>
      </c>
      <c r="P160" s="6">
        <v>19209464</v>
      </c>
      <c r="Q160" s="6">
        <v>0</v>
      </c>
    </row>
    <row r="161" spans="1:17" customFormat="1" x14ac:dyDescent="0.25">
      <c r="A161" t="s">
        <v>43</v>
      </c>
      <c r="B161" t="s">
        <v>171</v>
      </c>
      <c r="C161">
        <v>68</v>
      </c>
      <c r="D161">
        <v>61</v>
      </c>
      <c r="E161" s="1">
        <v>42746</v>
      </c>
      <c r="F161" t="s">
        <v>2</v>
      </c>
      <c r="G161">
        <v>830016046</v>
      </c>
      <c r="H161" t="s">
        <v>13</v>
      </c>
      <c r="I161" t="s">
        <v>5</v>
      </c>
      <c r="J161">
        <v>2</v>
      </c>
      <c r="K161" s="1">
        <v>42736</v>
      </c>
      <c r="L161" t="s">
        <v>281</v>
      </c>
      <c r="M161" s="6">
        <v>465930</v>
      </c>
      <c r="N161" s="6">
        <v>465930</v>
      </c>
      <c r="O161" s="6">
        <v>0</v>
      </c>
      <c r="P161" s="6">
        <v>0</v>
      </c>
      <c r="Q161" s="6">
        <v>0</v>
      </c>
    </row>
    <row r="162" spans="1:17" customFormat="1" x14ac:dyDescent="0.25">
      <c r="A162" t="s">
        <v>44</v>
      </c>
      <c r="B162" t="s">
        <v>176</v>
      </c>
      <c r="C162">
        <v>94</v>
      </c>
      <c r="D162">
        <v>87</v>
      </c>
      <c r="E162" s="1">
        <v>42746</v>
      </c>
      <c r="F162" t="s">
        <v>2</v>
      </c>
      <c r="G162">
        <v>830080796</v>
      </c>
      <c r="H162" t="s">
        <v>45</v>
      </c>
      <c r="I162" t="s">
        <v>5</v>
      </c>
      <c r="J162">
        <v>65</v>
      </c>
      <c r="K162" s="1">
        <v>42736</v>
      </c>
      <c r="L162" t="s">
        <v>282</v>
      </c>
      <c r="M162" s="6">
        <v>5014218</v>
      </c>
      <c r="N162" s="6">
        <v>22218</v>
      </c>
      <c r="O162" s="6">
        <v>4992000</v>
      </c>
      <c r="P162" s="6">
        <v>4992000</v>
      </c>
      <c r="Q162" s="6">
        <v>0</v>
      </c>
    </row>
    <row r="163" spans="1:17" customFormat="1" x14ac:dyDescent="0.25">
      <c r="A163" t="s">
        <v>46</v>
      </c>
      <c r="B163" t="s">
        <v>15</v>
      </c>
      <c r="C163">
        <v>89</v>
      </c>
      <c r="D163">
        <v>82</v>
      </c>
      <c r="E163" s="1">
        <v>42746</v>
      </c>
      <c r="F163" t="s">
        <v>2</v>
      </c>
      <c r="G163">
        <v>860522931</v>
      </c>
      <c r="H163" t="s">
        <v>284</v>
      </c>
      <c r="I163" t="s">
        <v>161</v>
      </c>
      <c r="J163">
        <v>9967</v>
      </c>
      <c r="K163" s="1">
        <v>42736</v>
      </c>
      <c r="L163" t="s">
        <v>285</v>
      </c>
      <c r="M163" s="6">
        <v>43729420</v>
      </c>
      <c r="N163" s="6">
        <v>43729420</v>
      </c>
      <c r="O163" s="6">
        <v>0</v>
      </c>
      <c r="P163" s="6">
        <v>0</v>
      </c>
      <c r="Q163" s="6">
        <v>0</v>
      </c>
    </row>
    <row r="164" spans="1:17" customFormat="1" x14ac:dyDescent="0.25">
      <c r="A164" t="s">
        <v>46</v>
      </c>
      <c r="B164" t="s">
        <v>15</v>
      </c>
      <c r="C164">
        <v>34</v>
      </c>
      <c r="D164">
        <v>28</v>
      </c>
      <c r="E164" s="1">
        <v>42746</v>
      </c>
      <c r="F164" t="s">
        <v>2</v>
      </c>
      <c r="G164">
        <v>860518504</v>
      </c>
      <c r="H164" t="s">
        <v>16</v>
      </c>
      <c r="I164" t="s">
        <v>5</v>
      </c>
      <c r="J164">
        <v>5</v>
      </c>
      <c r="K164" s="1">
        <v>42736</v>
      </c>
      <c r="L164" t="s">
        <v>286</v>
      </c>
      <c r="M164" s="6">
        <v>109503255</v>
      </c>
      <c r="N164" s="6">
        <v>0</v>
      </c>
      <c r="O164" s="6">
        <v>109503255</v>
      </c>
      <c r="P164" s="6">
        <v>109503255</v>
      </c>
      <c r="Q164" s="6">
        <v>0</v>
      </c>
    </row>
    <row r="165" spans="1:17" customFormat="1" x14ac:dyDescent="0.25">
      <c r="A165" t="s">
        <v>46</v>
      </c>
      <c r="B165" t="s">
        <v>15</v>
      </c>
      <c r="C165">
        <v>17</v>
      </c>
      <c r="D165">
        <v>17</v>
      </c>
      <c r="E165" s="1">
        <v>42746</v>
      </c>
      <c r="F165" t="s">
        <v>2</v>
      </c>
      <c r="G165">
        <v>830079122</v>
      </c>
      <c r="H165" t="s">
        <v>38</v>
      </c>
      <c r="I165" t="s">
        <v>5</v>
      </c>
      <c r="J165">
        <v>80</v>
      </c>
      <c r="K165" s="1">
        <v>42736</v>
      </c>
      <c r="L165" t="s">
        <v>287</v>
      </c>
      <c r="M165" s="6">
        <v>33060</v>
      </c>
      <c r="N165" s="6">
        <v>33060</v>
      </c>
      <c r="O165" s="6">
        <v>0</v>
      </c>
      <c r="P165" s="6">
        <v>0</v>
      </c>
      <c r="Q165" s="6">
        <v>0</v>
      </c>
    </row>
    <row r="166" spans="1:17" customFormat="1" x14ac:dyDescent="0.25">
      <c r="A166" t="s">
        <v>46</v>
      </c>
      <c r="B166" t="s">
        <v>15</v>
      </c>
      <c r="C166">
        <v>89</v>
      </c>
      <c r="D166">
        <v>212</v>
      </c>
      <c r="E166" s="1">
        <v>42758</v>
      </c>
      <c r="F166" t="s">
        <v>2</v>
      </c>
      <c r="G166">
        <v>860522931</v>
      </c>
      <c r="H166" t="s">
        <v>284</v>
      </c>
      <c r="I166" t="s">
        <v>166</v>
      </c>
      <c r="J166">
        <v>9967</v>
      </c>
      <c r="K166" s="1">
        <v>42392</v>
      </c>
      <c r="L166" t="s">
        <v>288</v>
      </c>
      <c r="M166" s="6">
        <v>43729420</v>
      </c>
      <c r="N166" s="6">
        <v>0</v>
      </c>
      <c r="O166" s="6">
        <v>43729420</v>
      </c>
      <c r="P166" s="6">
        <v>43729420</v>
      </c>
      <c r="Q166" s="6">
        <v>0</v>
      </c>
    </row>
    <row r="167" spans="1:17" customFormat="1" x14ac:dyDescent="0.25">
      <c r="A167" t="s">
        <v>46</v>
      </c>
      <c r="B167" t="s">
        <v>15</v>
      </c>
      <c r="C167">
        <v>175</v>
      </c>
      <c r="D167">
        <v>167</v>
      </c>
      <c r="E167" s="1">
        <v>42746</v>
      </c>
      <c r="F167" t="s">
        <v>2</v>
      </c>
      <c r="G167">
        <v>830079122</v>
      </c>
      <c r="H167" t="s">
        <v>38</v>
      </c>
      <c r="I167" t="s">
        <v>158</v>
      </c>
      <c r="J167">
        <v>82</v>
      </c>
      <c r="K167" s="1">
        <v>42736</v>
      </c>
      <c r="L167" t="s">
        <v>283</v>
      </c>
      <c r="M167" s="6">
        <v>12000000</v>
      </c>
      <c r="N167" s="6">
        <v>0</v>
      </c>
      <c r="O167" s="6">
        <v>12000000</v>
      </c>
      <c r="P167" s="6">
        <v>12000000</v>
      </c>
      <c r="Q167" s="6">
        <v>0</v>
      </c>
    </row>
    <row r="168" spans="1:17" customFormat="1" x14ac:dyDescent="0.25">
      <c r="A168" t="s">
        <v>46</v>
      </c>
      <c r="B168" t="s">
        <v>15</v>
      </c>
      <c r="C168">
        <v>174</v>
      </c>
      <c r="D168">
        <v>166</v>
      </c>
      <c r="E168" s="1">
        <v>42746</v>
      </c>
      <c r="F168" t="s">
        <v>2</v>
      </c>
      <c r="G168">
        <v>860518504</v>
      </c>
      <c r="H168" t="s">
        <v>16</v>
      </c>
      <c r="I168" t="s">
        <v>5</v>
      </c>
      <c r="J168">
        <v>5</v>
      </c>
      <c r="K168" s="1">
        <v>42736</v>
      </c>
      <c r="L168" t="s">
        <v>289</v>
      </c>
      <c r="M168" s="6">
        <v>94778071</v>
      </c>
      <c r="N168" s="6">
        <v>0</v>
      </c>
      <c r="O168" s="6">
        <v>94778071</v>
      </c>
      <c r="P168" s="6">
        <v>94778071</v>
      </c>
      <c r="Q168" s="6">
        <v>0</v>
      </c>
    </row>
    <row r="169" spans="1:17" customFormat="1" x14ac:dyDescent="0.25">
      <c r="A169" t="s">
        <v>50</v>
      </c>
      <c r="B169" t="s">
        <v>18</v>
      </c>
      <c r="C169">
        <v>13</v>
      </c>
      <c r="D169">
        <v>13</v>
      </c>
      <c r="E169" s="1">
        <v>42746</v>
      </c>
      <c r="F169" t="s">
        <v>2</v>
      </c>
      <c r="G169">
        <v>860002400</v>
      </c>
      <c r="H169" t="s">
        <v>19</v>
      </c>
      <c r="I169" t="s">
        <v>20</v>
      </c>
      <c r="J169">
        <v>37</v>
      </c>
      <c r="K169" s="1">
        <v>42736</v>
      </c>
      <c r="L169" t="s">
        <v>290</v>
      </c>
      <c r="M169" s="6">
        <v>1631921</v>
      </c>
      <c r="N169" s="6">
        <v>1631921</v>
      </c>
      <c r="O169" s="6">
        <v>0</v>
      </c>
      <c r="P169" s="6">
        <v>0</v>
      </c>
      <c r="Q169" s="6">
        <v>0</v>
      </c>
    </row>
    <row r="170" spans="1:17" customFormat="1" x14ac:dyDescent="0.25">
      <c r="A170" t="s">
        <v>50</v>
      </c>
      <c r="B170" t="s">
        <v>18</v>
      </c>
      <c r="C170">
        <v>95</v>
      </c>
      <c r="D170">
        <v>88</v>
      </c>
      <c r="E170" s="1">
        <v>42746</v>
      </c>
      <c r="F170" t="s">
        <v>2</v>
      </c>
      <c r="G170">
        <v>860002400</v>
      </c>
      <c r="H170" t="s">
        <v>19</v>
      </c>
      <c r="I170" t="s">
        <v>20</v>
      </c>
      <c r="J170">
        <v>67</v>
      </c>
      <c r="K170" s="1">
        <v>42736</v>
      </c>
      <c r="L170" t="s">
        <v>291</v>
      </c>
      <c r="M170" s="6">
        <v>7930927</v>
      </c>
      <c r="N170" s="6">
        <v>561240</v>
      </c>
      <c r="O170" s="6">
        <v>7369687</v>
      </c>
      <c r="P170" s="6">
        <v>7369687</v>
      </c>
      <c r="Q170" s="6">
        <v>0</v>
      </c>
    </row>
    <row r="171" spans="1:17" customFormat="1" x14ac:dyDescent="0.25">
      <c r="A171" t="s">
        <v>583</v>
      </c>
      <c r="B171" t="s">
        <v>22</v>
      </c>
      <c r="C171">
        <v>339</v>
      </c>
      <c r="D171">
        <v>399</v>
      </c>
      <c r="E171" s="1">
        <v>42920</v>
      </c>
      <c r="F171" t="s">
        <v>2</v>
      </c>
      <c r="G171">
        <v>800251440</v>
      </c>
      <c r="H171" t="s">
        <v>172</v>
      </c>
      <c r="I171" t="s">
        <v>23</v>
      </c>
      <c r="J171">
        <v>6</v>
      </c>
      <c r="K171" s="1">
        <v>42887</v>
      </c>
      <c r="L171" t="s">
        <v>584</v>
      </c>
      <c r="M171" s="6">
        <v>4563000</v>
      </c>
      <c r="N171" s="6">
        <v>0</v>
      </c>
      <c r="O171" s="6">
        <v>4563000</v>
      </c>
      <c r="P171" s="6">
        <v>4563000</v>
      </c>
      <c r="Q171" s="6">
        <v>0</v>
      </c>
    </row>
    <row r="172" spans="1:17" customFormat="1" x14ac:dyDescent="0.25">
      <c r="A172" t="s">
        <v>583</v>
      </c>
      <c r="B172" t="s">
        <v>22</v>
      </c>
      <c r="C172">
        <v>339</v>
      </c>
      <c r="D172">
        <v>398</v>
      </c>
      <c r="E172" s="1">
        <v>42920</v>
      </c>
      <c r="F172" t="s">
        <v>2</v>
      </c>
      <c r="G172">
        <v>900156264</v>
      </c>
      <c r="H172" t="s">
        <v>25</v>
      </c>
      <c r="I172" t="s">
        <v>23</v>
      </c>
      <c r="J172">
        <v>6</v>
      </c>
      <c r="K172" s="1">
        <v>42887</v>
      </c>
      <c r="L172" t="s">
        <v>584</v>
      </c>
      <c r="M172" s="6">
        <v>809000</v>
      </c>
      <c r="N172" s="6">
        <v>0</v>
      </c>
      <c r="O172" s="6">
        <v>809000</v>
      </c>
      <c r="P172" s="6">
        <v>809000</v>
      </c>
      <c r="Q172" s="6">
        <v>0</v>
      </c>
    </row>
    <row r="173" spans="1:17" customFormat="1" x14ac:dyDescent="0.25">
      <c r="A173" t="s">
        <v>583</v>
      </c>
      <c r="B173" t="s">
        <v>22</v>
      </c>
      <c r="C173">
        <v>339</v>
      </c>
      <c r="D173">
        <v>400</v>
      </c>
      <c r="E173" s="1">
        <v>42920</v>
      </c>
      <c r="F173" t="s">
        <v>2</v>
      </c>
      <c r="G173">
        <v>860066942</v>
      </c>
      <c r="H173" t="s">
        <v>24</v>
      </c>
      <c r="I173" t="s">
        <v>23</v>
      </c>
      <c r="J173">
        <v>6</v>
      </c>
      <c r="K173" s="1">
        <v>42887</v>
      </c>
      <c r="L173" t="s">
        <v>584</v>
      </c>
      <c r="M173" s="6">
        <v>1265400</v>
      </c>
      <c r="N173" s="6">
        <v>0</v>
      </c>
      <c r="O173" s="6">
        <v>1265400</v>
      </c>
      <c r="P173" s="6">
        <v>1265400</v>
      </c>
      <c r="Q173" s="6">
        <v>0</v>
      </c>
    </row>
    <row r="174" spans="1:17" customFormat="1" x14ac:dyDescent="0.25">
      <c r="A174" t="s">
        <v>52</v>
      </c>
      <c r="B174" t="s">
        <v>53</v>
      </c>
      <c r="C174">
        <v>153</v>
      </c>
      <c r="D174">
        <v>145</v>
      </c>
      <c r="E174" s="1">
        <v>42746</v>
      </c>
      <c r="F174" t="s">
        <v>2</v>
      </c>
      <c r="G174">
        <v>900463064</v>
      </c>
      <c r="H174" t="s">
        <v>226</v>
      </c>
      <c r="I174" t="s">
        <v>5</v>
      </c>
      <c r="J174">
        <v>89</v>
      </c>
      <c r="K174" s="1">
        <v>42736</v>
      </c>
      <c r="L174" t="s">
        <v>292</v>
      </c>
      <c r="M174" s="6">
        <v>27000000</v>
      </c>
      <c r="N174" s="6">
        <v>0</v>
      </c>
      <c r="O174" s="6">
        <v>27000000</v>
      </c>
      <c r="P174" s="6">
        <v>11946540</v>
      </c>
      <c r="Q174" s="6">
        <v>15053460</v>
      </c>
    </row>
    <row r="175" spans="1:17" customFormat="1" x14ac:dyDescent="0.25">
      <c r="A175" t="s">
        <v>647</v>
      </c>
      <c r="B175" t="s">
        <v>648</v>
      </c>
      <c r="C175">
        <v>367</v>
      </c>
      <c r="D175">
        <v>505</v>
      </c>
      <c r="E175" s="1">
        <v>43012</v>
      </c>
      <c r="F175" t="s">
        <v>2</v>
      </c>
      <c r="G175">
        <v>900094963</v>
      </c>
      <c r="H175" t="s">
        <v>92</v>
      </c>
      <c r="I175" t="s">
        <v>5</v>
      </c>
      <c r="J175">
        <v>80</v>
      </c>
      <c r="K175" s="1">
        <v>43012</v>
      </c>
      <c r="L175" t="s">
        <v>651</v>
      </c>
      <c r="M175" s="6">
        <v>38000000</v>
      </c>
      <c r="N175" s="6">
        <v>0</v>
      </c>
      <c r="O175" s="6">
        <v>38000000</v>
      </c>
      <c r="P175" s="6">
        <v>0</v>
      </c>
      <c r="Q175" s="6">
        <v>38000000</v>
      </c>
    </row>
    <row r="176" spans="1:17" customFormat="1" x14ac:dyDescent="0.25">
      <c r="A176" t="s">
        <v>647</v>
      </c>
      <c r="B176" t="s">
        <v>648</v>
      </c>
      <c r="C176">
        <v>431</v>
      </c>
      <c r="D176">
        <v>556</v>
      </c>
      <c r="E176" s="1">
        <v>43047</v>
      </c>
      <c r="F176" t="s">
        <v>2</v>
      </c>
      <c r="G176">
        <v>830078349</v>
      </c>
      <c r="H176" t="s">
        <v>649</v>
      </c>
      <c r="I176" t="s">
        <v>158</v>
      </c>
      <c r="J176">
        <v>95</v>
      </c>
      <c r="K176" s="1">
        <v>43047</v>
      </c>
      <c r="L176" t="s">
        <v>650</v>
      </c>
      <c r="M176" s="6">
        <v>15000000</v>
      </c>
      <c r="N176" s="6">
        <v>0</v>
      </c>
      <c r="O176" s="6">
        <v>15000000</v>
      </c>
      <c r="P176" s="6">
        <v>0</v>
      </c>
      <c r="Q176" s="6">
        <v>15000000</v>
      </c>
    </row>
    <row r="177" spans="1:26" x14ac:dyDescent="0.25">
      <c r="A177" t="s">
        <v>652</v>
      </c>
      <c r="B177" t="s">
        <v>653</v>
      </c>
      <c r="C177">
        <v>430</v>
      </c>
      <c r="D177">
        <v>561</v>
      </c>
      <c r="E177" s="1">
        <v>43049</v>
      </c>
      <c r="F177" t="s">
        <v>2</v>
      </c>
      <c r="G177">
        <v>900971006</v>
      </c>
      <c r="H177" t="s">
        <v>654</v>
      </c>
      <c r="I177" t="s">
        <v>90</v>
      </c>
      <c r="J177">
        <v>2</v>
      </c>
      <c r="K177" s="1">
        <v>43049</v>
      </c>
      <c r="L177" t="s">
        <v>655</v>
      </c>
      <c r="M177" s="6">
        <v>106720000</v>
      </c>
      <c r="N177" s="6">
        <v>0</v>
      </c>
      <c r="O177" s="6">
        <v>106720000</v>
      </c>
      <c r="P177" s="6">
        <v>0</v>
      </c>
      <c r="Q177" s="6">
        <v>106720000</v>
      </c>
      <c r="S177"/>
    </row>
    <row r="178" spans="1:26" x14ac:dyDescent="0.25">
      <c r="A178" t="s">
        <v>293</v>
      </c>
      <c r="B178" t="s">
        <v>294</v>
      </c>
      <c r="C178">
        <v>362</v>
      </c>
      <c r="D178">
        <v>434</v>
      </c>
      <c r="E178" s="1">
        <v>42950</v>
      </c>
      <c r="F178" t="s">
        <v>47</v>
      </c>
      <c r="G178">
        <v>1031141363</v>
      </c>
      <c r="H178" t="s">
        <v>74</v>
      </c>
      <c r="I178" t="s">
        <v>160</v>
      </c>
      <c r="J178">
        <v>63</v>
      </c>
      <c r="K178" s="1">
        <v>42950</v>
      </c>
      <c r="L178" t="s">
        <v>657</v>
      </c>
      <c r="M178" s="6">
        <v>2800000</v>
      </c>
      <c r="N178" s="6">
        <v>0</v>
      </c>
      <c r="O178" s="6">
        <v>2800000</v>
      </c>
      <c r="P178" s="6">
        <v>2800000</v>
      </c>
      <c r="Q178" s="6">
        <v>0</v>
      </c>
      <c r="S178"/>
    </row>
    <row r="179" spans="1:26" x14ac:dyDescent="0.25">
      <c r="A179" t="s">
        <v>293</v>
      </c>
      <c r="B179" t="s">
        <v>294</v>
      </c>
      <c r="C179">
        <v>435</v>
      </c>
      <c r="D179">
        <v>518</v>
      </c>
      <c r="E179" s="1">
        <v>43026</v>
      </c>
      <c r="F179" t="s">
        <v>47</v>
      </c>
      <c r="G179">
        <v>1031141363</v>
      </c>
      <c r="H179" t="s">
        <v>74</v>
      </c>
      <c r="I179" t="s">
        <v>160</v>
      </c>
      <c r="J179">
        <v>87</v>
      </c>
      <c r="K179" s="1">
        <v>43026</v>
      </c>
      <c r="L179" t="s">
        <v>656</v>
      </c>
      <c r="M179" s="6">
        <v>5134509</v>
      </c>
      <c r="N179" s="6">
        <v>0</v>
      </c>
      <c r="O179" s="6">
        <v>5134509</v>
      </c>
      <c r="P179" s="6">
        <v>3922195</v>
      </c>
      <c r="Q179" s="6">
        <v>1212314</v>
      </c>
      <c r="S179"/>
    </row>
    <row r="180" spans="1:26" x14ac:dyDescent="0.25">
      <c r="A180" t="s">
        <v>293</v>
      </c>
      <c r="B180" t="s">
        <v>294</v>
      </c>
      <c r="C180">
        <v>371</v>
      </c>
      <c r="D180">
        <v>447</v>
      </c>
      <c r="E180" s="1">
        <v>42983</v>
      </c>
      <c r="F180" t="s">
        <v>2</v>
      </c>
      <c r="G180">
        <v>860066942</v>
      </c>
      <c r="H180" t="s">
        <v>24</v>
      </c>
      <c r="I180" t="s">
        <v>58</v>
      </c>
      <c r="J180">
        <v>4002</v>
      </c>
      <c r="K180" s="1">
        <v>42983</v>
      </c>
      <c r="L180" t="s">
        <v>658</v>
      </c>
      <c r="M180" s="6">
        <v>169443052</v>
      </c>
      <c r="N180" s="6">
        <v>0</v>
      </c>
      <c r="O180" s="6">
        <v>169443052</v>
      </c>
      <c r="P180" s="6">
        <v>138846244</v>
      </c>
      <c r="Q180" s="6">
        <v>30596808</v>
      </c>
      <c r="S180"/>
    </row>
    <row r="181" spans="1:26" x14ac:dyDescent="0.25">
      <c r="A181" t="s">
        <v>293</v>
      </c>
      <c r="B181" t="s">
        <v>294</v>
      </c>
      <c r="C181">
        <v>246</v>
      </c>
      <c r="D181">
        <v>263</v>
      </c>
      <c r="E181" s="1">
        <v>42783</v>
      </c>
      <c r="F181" t="s">
        <v>2</v>
      </c>
      <c r="G181">
        <v>860066942</v>
      </c>
      <c r="H181" t="s">
        <v>24</v>
      </c>
      <c r="I181" t="s">
        <v>58</v>
      </c>
      <c r="J181">
        <v>4002</v>
      </c>
      <c r="K181" s="1">
        <v>42736</v>
      </c>
      <c r="L181" t="s">
        <v>295</v>
      </c>
      <c r="M181" s="6">
        <v>185452800</v>
      </c>
      <c r="N181" s="6">
        <v>0</v>
      </c>
      <c r="O181" s="6">
        <v>185452800</v>
      </c>
      <c r="P181" s="6">
        <v>185452800</v>
      </c>
      <c r="Q181" s="6">
        <v>0</v>
      </c>
      <c r="S181"/>
    </row>
    <row r="182" spans="1:26" x14ac:dyDescent="0.25">
      <c r="A182" t="s">
        <v>659</v>
      </c>
      <c r="B182" t="s">
        <v>660</v>
      </c>
      <c r="C182">
        <v>390</v>
      </c>
      <c r="D182">
        <v>564</v>
      </c>
      <c r="E182" s="1">
        <v>43055</v>
      </c>
      <c r="F182" t="s">
        <v>2</v>
      </c>
      <c r="G182">
        <v>830110570</v>
      </c>
      <c r="H182" t="s">
        <v>607</v>
      </c>
      <c r="I182" t="s">
        <v>62</v>
      </c>
      <c r="J182">
        <v>93</v>
      </c>
      <c r="K182" s="1">
        <v>43055</v>
      </c>
      <c r="L182" t="s">
        <v>661</v>
      </c>
      <c r="M182" s="6">
        <v>38000000</v>
      </c>
      <c r="N182" s="6">
        <v>0</v>
      </c>
      <c r="O182" s="6">
        <v>38000000</v>
      </c>
      <c r="P182" s="6">
        <v>0</v>
      </c>
      <c r="Q182" s="6">
        <v>38000000</v>
      </c>
      <c r="S182"/>
    </row>
    <row r="183" spans="1:26" ht="60" x14ac:dyDescent="0.25">
      <c r="A183" t="s">
        <v>662</v>
      </c>
      <c r="B183" t="s">
        <v>663</v>
      </c>
      <c r="C183">
        <v>416</v>
      </c>
      <c r="D183">
        <v>599</v>
      </c>
      <c r="E183" s="1">
        <v>43081</v>
      </c>
      <c r="F183" t="s">
        <v>2</v>
      </c>
      <c r="G183">
        <v>900175374</v>
      </c>
      <c r="H183" t="s">
        <v>664</v>
      </c>
      <c r="I183" t="s">
        <v>5</v>
      </c>
      <c r="J183">
        <v>105</v>
      </c>
      <c r="K183" s="1">
        <v>43081</v>
      </c>
      <c r="L183" t="s">
        <v>665</v>
      </c>
      <c r="M183" s="6">
        <v>301562541</v>
      </c>
      <c r="N183" s="6">
        <v>0</v>
      </c>
      <c r="O183" s="6">
        <v>301562541</v>
      </c>
      <c r="P183" s="6">
        <v>0</v>
      </c>
      <c r="Q183" s="6">
        <v>301562541</v>
      </c>
      <c r="S183"/>
      <c r="U183" s="22" t="s">
        <v>793</v>
      </c>
      <c r="V183" s="22" t="s">
        <v>790</v>
      </c>
      <c r="X183" s="9"/>
      <c r="Y183" s="8">
        <f>+O183/2</f>
        <v>150781270.5</v>
      </c>
      <c r="Z183">
        <v>150781270.5</v>
      </c>
    </row>
    <row r="184" spans="1:26" ht="45" x14ac:dyDescent="0.25">
      <c r="A184" t="s">
        <v>662</v>
      </c>
      <c r="B184" t="s">
        <v>663</v>
      </c>
      <c r="C184">
        <v>440</v>
      </c>
      <c r="D184">
        <v>620</v>
      </c>
      <c r="E184" s="1">
        <v>43095</v>
      </c>
      <c r="F184" t="s">
        <v>2</v>
      </c>
      <c r="G184">
        <v>900332118</v>
      </c>
      <c r="H184" t="s">
        <v>760</v>
      </c>
      <c r="I184" t="s">
        <v>5</v>
      </c>
      <c r="J184">
        <v>110</v>
      </c>
      <c r="K184" s="1">
        <v>43095</v>
      </c>
      <c r="L184" t="s">
        <v>761</v>
      </c>
      <c r="M184" s="6">
        <v>412932177</v>
      </c>
      <c r="N184" s="6">
        <v>0</v>
      </c>
      <c r="O184" s="6">
        <v>412932177</v>
      </c>
      <c r="P184" s="6">
        <v>0</v>
      </c>
      <c r="Q184" s="6">
        <v>412932177</v>
      </c>
      <c r="S184"/>
      <c r="U184" s="21" t="s">
        <v>791</v>
      </c>
      <c r="V184" s="21" t="s">
        <v>792</v>
      </c>
      <c r="X184" s="9"/>
      <c r="Y184" s="8">
        <f>+O184/2</f>
        <v>206466088.5</v>
      </c>
      <c r="Z184">
        <v>206466088.5</v>
      </c>
    </row>
    <row r="185" spans="1:26" x14ac:dyDescent="0.25">
      <c r="A185" t="s">
        <v>662</v>
      </c>
      <c r="B185" t="s">
        <v>663</v>
      </c>
      <c r="C185">
        <v>469</v>
      </c>
      <c r="D185">
        <v>595</v>
      </c>
      <c r="E185" s="1">
        <v>43076</v>
      </c>
      <c r="F185" t="s">
        <v>47</v>
      </c>
      <c r="G185">
        <v>1014180831</v>
      </c>
      <c r="H185" t="s">
        <v>666</v>
      </c>
      <c r="I185" t="s">
        <v>158</v>
      </c>
      <c r="J185">
        <v>102</v>
      </c>
      <c r="K185" s="1">
        <v>43076</v>
      </c>
      <c r="L185" s="7" t="s">
        <v>667</v>
      </c>
      <c r="M185" s="6">
        <v>8392000</v>
      </c>
      <c r="N185" s="6">
        <v>0</v>
      </c>
      <c r="O185" s="6">
        <v>8392000</v>
      </c>
      <c r="P185" s="6">
        <v>0</v>
      </c>
      <c r="Q185" s="6">
        <v>8392000</v>
      </c>
      <c r="S185"/>
      <c r="X185" s="9">
        <f>+Q185+Q187</f>
        <v>21992000</v>
      </c>
      <c r="Y185" s="8"/>
    </row>
    <row r="186" spans="1:26" x14ac:dyDescent="0.25">
      <c r="A186" t="s">
        <v>662</v>
      </c>
      <c r="B186" t="s">
        <v>663</v>
      </c>
      <c r="C186">
        <v>443</v>
      </c>
      <c r="D186">
        <v>594</v>
      </c>
      <c r="E186" s="1">
        <v>43076</v>
      </c>
      <c r="F186" t="s">
        <v>2</v>
      </c>
      <c r="G186">
        <v>900131139</v>
      </c>
      <c r="H186" t="s">
        <v>668</v>
      </c>
      <c r="I186" t="s">
        <v>62</v>
      </c>
      <c r="J186">
        <v>100</v>
      </c>
      <c r="K186" s="1">
        <v>43076</v>
      </c>
      <c r="L186" t="s">
        <v>669</v>
      </c>
      <c r="M186" s="6">
        <v>145000000</v>
      </c>
      <c r="N186" s="6">
        <v>0</v>
      </c>
      <c r="O186" s="6">
        <v>145000000</v>
      </c>
      <c r="P186" s="6">
        <v>0</v>
      </c>
      <c r="Q186" s="6">
        <v>145000000</v>
      </c>
      <c r="S186"/>
      <c r="X186" s="9">
        <f>+O186</f>
        <v>145000000</v>
      </c>
      <c r="Y186" s="8"/>
    </row>
    <row r="187" spans="1:26" x14ac:dyDescent="0.25">
      <c r="A187" t="s">
        <v>662</v>
      </c>
      <c r="B187" t="s">
        <v>663</v>
      </c>
      <c r="C187">
        <v>502</v>
      </c>
      <c r="D187">
        <v>623</v>
      </c>
      <c r="E187" s="1">
        <v>43095</v>
      </c>
      <c r="F187" t="s">
        <v>47</v>
      </c>
      <c r="G187">
        <v>80220338</v>
      </c>
      <c r="H187" t="s">
        <v>762</v>
      </c>
      <c r="I187" t="s">
        <v>158</v>
      </c>
      <c r="J187">
        <v>111</v>
      </c>
      <c r="K187" s="1">
        <v>43095</v>
      </c>
      <c r="L187" s="7" t="s">
        <v>763</v>
      </c>
      <c r="M187" s="6">
        <v>13600000</v>
      </c>
      <c r="N187" s="6">
        <v>0</v>
      </c>
      <c r="O187" s="6">
        <v>13600000</v>
      </c>
      <c r="P187" s="6">
        <v>0</v>
      </c>
      <c r="Q187" s="6">
        <v>13600000</v>
      </c>
      <c r="S187"/>
      <c r="Y187" s="23"/>
    </row>
    <row r="188" spans="1:26" x14ac:dyDescent="0.25">
      <c r="A188" t="s">
        <v>585</v>
      </c>
      <c r="B188" t="s">
        <v>586</v>
      </c>
      <c r="C188">
        <v>428</v>
      </c>
      <c r="D188">
        <v>621</v>
      </c>
      <c r="E188" s="1">
        <v>43095</v>
      </c>
      <c r="F188" t="s">
        <v>2</v>
      </c>
      <c r="G188">
        <v>830515117</v>
      </c>
      <c r="H188" t="s">
        <v>764</v>
      </c>
      <c r="I188" t="s">
        <v>89</v>
      </c>
      <c r="J188">
        <v>108</v>
      </c>
      <c r="K188" s="1">
        <v>43095</v>
      </c>
      <c r="L188" t="s">
        <v>765</v>
      </c>
      <c r="M188" s="6">
        <v>132275212</v>
      </c>
      <c r="N188" s="6">
        <v>0</v>
      </c>
      <c r="O188" s="6">
        <v>132275212</v>
      </c>
      <c r="P188" s="6">
        <v>0</v>
      </c>
      <c r="Q188" s="6">
        <v>132275212</v>
      </c>
      <c r="S188"/>
    </row>
    <row r="189" spans="1:26" x14ac:dyDescent="0.25">
      <c r="A189" t="s">
        <v>585</v>
      </c>
      <c r="B189" t="s">
        <v>586</v>
      </c>
      <c r="C189">
        <v>316</v>
      </c>
      <c r="D189">
        <v>356</v>
      </c>
      <c r="E189" s="1">
        <v>42887</v>
      </c>
      <c r="F189" t="s">
        <v>47</v>
      </c>
      <c r="G189">
        <v>52530406</v>
      </c>
      <c r="H189" t="s">
        <v>64</v>
      </c>
      <c r="I189" t="s">
        <v>160</v>
      </c>
      <c r="J189">
        <v>54</v>
      </c>
      <c r="K189" s="1">
        <v>42887</v>
      </c>
      <c r="L189" t="s">
        <v>587</v>
      </c>
      <c r="M189" s="6">
        <v>31500000</v>
      </c>
      <c r="N189" s="6">
        <v>0</v>
      </c>
      <c r="O189" s="6">
        <v>31500000</v>
      </c>
      <c r="P189" s="6">
        <v>16950000</v>
      </c>
      <c r="Q189" s="6">
        <v>14550000</v>
      </c>
      <c r="S189"/>
    </row>
    <row r="190" spans="1:26" x14ac:dyDescent="0.25">
      <c r="A190" t="s">
        <v>585</v>
      </c>
      <c r="B190" t="s">
        <v>586</v>
      </c>
      <c r="C190">
        <v>423</v>
      </c>
      <c r="D190">
        <v>603</v>
      </c>
      <c r="E190" s="1">
        <v>43084</v>
      </c>
      <c r="F190" t="s">
        <v>2</v>
      </c>
      <c r="G190">
        <v>901138676</v>
      </c>
      <c r="H190" t="s">
        <v>670</v>
      </c>
      <c r="I190" t="s">
        <v>49</v>
      </c>
      <c r="J190">
        <v>106</v>
      </c>
      <c r="K190" s="1">
        <v>43084</v>
      </c>
      <c r="L190" t="s">
        <v>671</v>
      </c>
      <c r="M190" s="6">
        <v>1081421777</v>
      </c>
      <c r="N190" s="6">
        <v>0</v>
      </c>
      <c r="O190" s="6">
        <v>1081421777</v>
      </c>
      <c r="P190" s="6">
        <v>0</v>
      </c>
      <c r="Q190" s="6">
        <v>1081421777</v>
      </c>
      <c r="S190"/>
    </row>
    <row r="191" spans="1:26" x14ac:dyDescent="0.25">
      <c r="A191" t="s">
        <v>296</v>
      </c>
      <c r="B191" t="s">
        <v>297</v>
      </c>
      <c r="C191">
        <v>398</v>
      </c>
      <c r="D191">
        <v>477</v>
      </c>
      <c r="E191" s="1">
        <v>43005</v>
      </c>
      <c r="F191" t="s">
        <v>47</v>
      </c>
      <c r="G191">
        <v>17387532</v>
      </c>
      <c r="H191" t="s">
        <v>685</v>
      </c>
      <c r="I191" t="s">
        <v>160</v>
      </c>
      <c r="J191">
        <v>77</v>
      </c>
      <c r="K191" s="1">
        <v>43005</v>
      </c>
      <c r="L191" s="27" t="s">
        <v>686</v>
      </c>
      <c r="M191" s="6">
        <v>6984133</v>
      </c>
      <c r="N191" s="6">
        <v>0</v>
      </c>
      <c r="O191" s="6">
        <v>6984133</v>
      </c>
      <c r="P191" s="6">
        <v>3705867</v>
      </c>
      <c r="Q191" s="6">
        <v>3278266</v>
      </c>
      <c r="S191" s="8">
        <v>622983000</v>
      </c>
    </row>
    <row r="192" spans="1:26" x14ac:dyDescent="0.25">
      <c r="A192" t="s">
        <v>296</v>
      </c>
      <c r="B192" t="s">
        <v>297</v>
      </c>
      <c r="C192">
        <v>397</v>
      </c>
      <c r="D192">
        <v>476</v>
      </c>
      <c r="E192" s="1">
        <v>43005</v>
      </c>
      <c r="F192" t="s">
        <v>47</v>
      </c>
      <c r="G192">
        <v>1020818420</v>
      </c>
      <c r="H192" t="s">
        <v>678</v>
      </c>
      <c r="I192" t="s">
        <v>160</v>
      </c>
      <c r="J192">
        <v>74</v>
      </c>
      <c r="K192" s="1">
        <v>43005</v>
      </c>
      <c r="L192" s="27" t="s">
        <v>679</v>
      </c>
      <c r="M192" s="6">
        <v>4821600</v>
      </c>
      <c r="N192" s="6">
        <v>0</v>
      </c>
      <c r="O192" s="6">
        <v>4821600</v>
      </c>
      <c r="P192" s="6">
        <v>2558400</v>
      </c>
      <c r="Q192" s="6">
        <v>2263200</v>
      </c>
    </row>
    <row r="193" spans="1:19" x14ac:dyDescent="0.25">
      <c r="A193" t="s">
        <v>296</v>
      </c>
      <c r="B193" t="s">
        <v>297</v>
      </c>
      <c r="C193">
        <v>393</v>
      </c>
      <c r="D193">
        <v>478</v>
      </c>
      <c r="E193" s="1">
        <v>43005</v>
      </c>
      <c r="F193" t="s">
        <v>47</v>
      </c>
      <c r="G193">
        <v>80858244</v>
      </c>
      <c r="H193" t="s">
        <v>684</v>
      </c>
      <c r="I193" t="s">
        <v>160</v>
      </c>
      <c r="J193">
        <v>72</v>
      </c>
      <c r="K193" s="1">
        <v>43005</v>
      </c>
      <c r="L193" s="27" t="s">
        <v>681</v>
      </c>
      <c r="M193" s="6">
        <v>4821600</v>
      </c>
      <c r="N193" s="6">
        <v>0</v>
      </c>
      <c r="O193" s="6">
        <v>4821600</v>
      </c>
      <c r="P193" s="6">
        <v>2558400</v>
      </c>
      <c r="Q193" s="6">
        <v>2263200</v>
      </c>
    </row>
    <row r="194" spans="1:19" x14ac:dyDescent="0.25">
      <c r="A194" t="s">
        <v>296</v>
      </c>
      <c r="B194" t="s">
        <v>297</v>
      </c>
      <c r="C194">
        <v>392</v>
      </c>
      <c r="D194">
        <v>480</v>
      </c>
      <c r="E194" s="1">
        <v>43005</v>
      </c>
      <c r="F194" t="s">
        <v>47</v>
      </c>
      <c r="G194">
        <v>16289948</v>
      </c>
      <c r="H194" t="s">
        <v>682</v>
      </c>
      <c r="I194" t="s">
        <v>160</v>
      </c>
      <c r="J194">
        <v>75</v>
      </c>
      <c r="K194" s="1">
        <v>43005</v>
      </c>
      <c r="L194" s="27" t="s">
        <v>683</v>
      </c>
      <c r="M194" s="6">
        <v>4821600</v>
      </c>
      <c r="N194" s="6">
        <v>0</v>
      </c>
      <c r="O194" s="6">
        <v>4821600</v>
      </c>
      <c r="P194" s="6">
        <v>2558400</v>
      </c>
      <c r="Q194" s="6">
        <v>2263200</v>
      </c>
    </row>
    <row r="195" spans="1:19" x14ac:dyDescent="0.25">
      <c r="A195" t="s">
        <v>296</v>
      </c>
      <c r="B195" t="s">
        <v>297</v>
      </c>
      <c r="C195">
        <v>391</v>
      </c>
      <c r="D195">
        <v>479</v>
      </c>
      <c r="E195" s="1">
        <v>43005</v>
      </c>
      <c r="F195" t="s">
        <v>47</v>
      </c>
      <c r="G195">
        <v>1049605658</v>
      </c>
      <c r="H195" t="s">
        <v>680</v>
      </c>
      <c r="I195" t="s">
        <v>160</v>
      </c>
      <c r="J195">
        <v>76</v>
      </c>
      <c r="K195" s="1">
        <v>43005</v>
      </c>
      <c r="L195" s="27" t="s">
        <v>681</v>
      </c>
      <c r="M195" s="6">
        <v>4821600</v>
      </c>
      <c r="N195" s="6">
        <v>0</v>
      </c>
      <c r="O195" s="6">
        <v>4821600</v>
      </c>
      <c r="P195" s="6">
        <v>2558400</v>
      </c>
      <c r="Q195" s="6">
        <v>2263200</v>
      </c>
    </row>
    <row r="196" spans="1:19" x14ac:dyDescent="0.25">
      <c r="A196" t="s">
        <v>296</v>
      </c>
      <c r="B196" t="s">
        <v>297</v>
      </c>
      <c r="C196">
        <v>350</v>
      </c>
      <c r="D196">
        <v>532</v>
      </c>
      <c r="E196" s="1">
        <v>43038</v>
      </c>
      <c r="F196" t="s">
        <v>2</v>
      </c>
      <c r="G196">
        <v>900404431</v>
      </c>
      <c r="H196" t="s">
        <v>675</v>
      </c>
      <c r="I196" t="s">
        <v>613</v>
      </c>
      <c r="J196">
        <v>30057221</v>
      </c>
      <c r="K196" s="1">
        <v>43038</v>
      </c>
      <c r="L196" s="16" t="s">
        <v>674</v>
      </c>
      <c r="M196" s="6">
        <v>146456448</v>
      </c>
      <c r="N196" s="6">
        <v>0</v>
      </c>
      <c r="O196" s="6">
        <v>146456448</v>
      </c>
      <c r="P196" s="6">
        <v>26589337</v>
      </c>
      <c r="Q196" s="6">
        <v>119867111</v>
      </c>
    </row>
    <row r="197" spans="1:19" x14ac:dyDescent="0.25">
      <c r="A197" t="s">
        <v>296</v>
      </c>
      <c r="B197" t="s">
        <v>297</v>
      </c>
      <c r="C197">
        <v>350</v>
      </c>
      <c r="D197">
        <v>531</v>
      </c>
      <c r="E197" s="1">
        <v>43038</v>
      </c>
      <c r="F197" t="s">
        <v>2</v>
      </c>
      <c r="G197">
        <v>860071250</v>
      </c>
      <c r="H197" t="s">
        <v>566</v>
      </c>
      <c r="I197" t="s">
        <v>613</v>
      </c>
      <c r="J197">
        <v>30057221</v>
      </c>
      <c r="K197" s="1">
        <v>43038</v>
      </c>
      <c r="L197" s="16" t="s">
        <v>674</v>
      </c>
      <c r="M197" s="6">
        <v>688379</v>
      </c>
      <c r="N197" s="6">
        <v>0</v>
      </c>
      <c r="O197" s="6">
        <v>688379</v>
      </c>
      <c r="P197" s="6">
        <v>688379</v>
      </c>
      <c r="Q197" s="6">
        <v>0</v>
      </c>
    </row>
    <row r="198" spans="1:19" x14ac:dyDescent="0.25">
      <c r="A198" t="s">
        <v>296</v>
      </c>
      <c r="B198" t="s">
        <v>297</v>
      </c>
      <c r="C198">
        <v>350</v>
      </c>
      <c r="D198">
        <v>530</v>
      </c>
      <c r="E198" s="1">
        <v>43038</v>
      </c>
      <c r="F198" t="s">
        <v>2</v>
      </c>
      <c r="G198">
        <v>830103828</v>
      </c>
      <c r="H198" t="s">
        <v>612</v>
      </c>
      <c r="I198" t="s">
        <v>613</v>
      </c>
      <c r="J198">
        <v>300572210</v>
      </c>
      <c r="K198" s="1">
        <v>43038</v>
      </c>
      <c r="L198" s="16" t="s">
        <v>674</v>
      </c>
      <c r="M198" s="6">
        <v>2270075</v>
      </c>
      <c r="N198" s="6">
        <v>0</v>
      </c>
      <c r="O198" s="6">
        <v>2270075</v>
      </c>
      <c r="P198" s="6">
        <v>1135038</v>
      </c>
      <c r="Q198" s="6">
        <v>1135037</v>
      </c>
    </row>
    <row r="199" spans="1:19" x14ac:dyDescent="0.25">
      <c r="A199" t="s">
        <v>296</v>
      </c>
      <c r="B199" t="s">
        <v>297</v>
      </c>
      <c r="C199">
        <v>349</v>
      </c>
      <c r="D199">
        <v>522</v>
      </c>
      <c r="E199" s="1">
        <v>43027</v>
      </c>
      <c r="F199" t="s">
        <v>2</v>
      </c>
      <c r="G199">
        <v>900283268</v>
      </c>
      <c r="H199" t="s">
        <v>672</v>
      </c>
      <c r="I199" t="s">
        <v>61</v>
      </c>
      <c r="J199">
        <v>88</v>
      </c>
      <c r="K199" s="1">
        <v>43027</v>
      </c>
      <c r="L199" s="26" t="s">
        <v>673</v>
      </c>
      <c r="M199" s="6">
        <v>5216531922</v>
      </c>
      <c r="N199" s="6">
        <v>0</v>
      </c>
      <c r="O199" s="6">
        <v>5216531922</v>
      </c>
      <c r="P199" s="6">
        <v>0</v>
      </c>
      <c r="Q199" s="6">
        <v>5216531922</v>
      </c>
    </row>
    <row r="200" spans="1:19" x14ac:dyDescent="0.25">
      <c r="A200" t="s">
        <v>296</v>
      </c>
      <c r="B200" t="s">
        <v>297</v>
      </c>
      <c r="C200">
        <v>348</v>
      </c>
      <c r="D200">
        <v>573</v>
      </c>
      <c r="E200" s="1">
        <v>43063</v>
      </c>
      <c r="F200" t="s">
        <v>2</v>
      </c>
      <c r="G200">
        <v>900045355</v>
      </c>
      <c r="H200" t="s">
        <v>676</v>
      </c>
      <c r="I200" t="s">
        <v>89</v>
      </c>
      <c r="J200">
        <v>99</v>
      </c>
      <c r="K200" s="1">
        <v>43063</v>
      </c>
      <c r="L200" s="26" t="s">
        <v>677</v>
      </c>
      <c r="M200" s="6">
        <v>549161676</v>
      </c>
      <c r="N200" s="6">
        <v>0</v>
      </c>
      <c r="O200" s="6">
        <v>549161676</v>
      </c>
      <c r="P200" s="6">
        <v>0</v>
      </c>
      <c r="Q200" s="6">
        <v>549161676</v>
      </c>
    </row>
    <row r="201" spans="1:19" s="3" customFormat="1" x14ac:dyDescent="0.25">
      <c r="A201" s="3" t="s">
        <v>296</v>
      </c>
      <c r="B201" s="3" t="s">
        <v>297</v>
      </c>
      <c r="C201" s="3">
        <v>265</v>
      </c>
      <c r="D201" s="3">
        <v>298</v>
      </c>
      <c r="E201" s="24">
        <v>42801</v>
      </c>
      <c r="F201" s="3" t="s">
        <v>47</v>
      </c>
      <c r="G201" s="3">
        <v>52152211</v>
      </c>
      <c r="H201" s="3" t="s">
        <v>299</v>
      </c>
      <c r="I201" s="3" t="s">
        <v>160</v>
      </c>
      <c r="J201" s="3">
        <v>47</v>
      </c>
      <c r="K201" s="24">
        <v>42773</v>
      </c>
      <c r="L201" s="3" t="s">
        <v>300</v>
      </c>
      <c r="M201" s="25">
        <v>31500000</v>
      </c>
      <c r="N201" s="25">
        <v>0</v>
      </c>
      <c r="O201" s="25">
        <v>31500000</v>
      </c>
      <c r="P201" s="25">
        <v>31500000</v>
      </c>
      <c r="Q201" s="25">
        <v>0</v>
      </c>
      <c r="S201" s="29">
        <v>5603000000</v>
      </c>
    </row>
    <row r="202" spans="1:19" s="3" customFormat="1" x14ac:dyDescent="0.25">
      <c r="A202" s="3" t="s">
        <v>296</v>
      </c>
      <c r="B202" s="3" t="s">
        <v>297</v>
      </c>
      <c r="C202" s="3">
        <v>253</v>
      </c>
      <c r="D202" s="3">
        <v>268</v>
      </c>
      <c r="E202" s="24">
        <v>42787</v>
      </c>
      <c r="F202" s="3" t="s">
        <v>47</v>
      </c>
      <c r="G202" s="3">
        <v>79796327</v>
      </c>
      <c r="H202" s="3" t="s">
        <v>190</v>
      </c>
      <c r="I202" s="3" t="s">
        <v>160</v>
      </c>
      <c r="J202" s="3">
        <v>36</v>
      </c>
      <c r="K202" s="24">
        <v>42787</v>
      </c>
      <c r="L202" s="3" t="s">
        <v>301</v>
      </c>
      <c r="M202" s="25">
        <v>46650000</v>
      </c>
      <c r="N202" s="25">
        <v>0</v>
      </c>
      <c r="O202" s="25">
        <v>46650000</v>
      </c>
      <c r="P202" s="25">
        <v>44100980</v>
      </c>
      <c r="Q202" s="25">
        <v>2549020</v>
      </c>
      <c r="S202" s="29"/>
    </row>
    <row r="203" spans="1:19" s="3" customFormat="1" x14ac:dyDescent="0.25">
      <c r="A203" s="3" t="s">
        <v>296</v>
      </c>
      <c r="B203" s="3" t="s">
        <v>297</v>
      </c>
      <c r="C203" s="3">
        <v>229</v>
      </c>
      <c r="D203" s="3">
        <v>244</v>
      </c>
      <c r="E203" s="24">
        <v>42776</v>
      </c>
      <c r="F203" s="3" t="s">
        <v>47</v>
      </c>
      <c r="G203" s="3">
        <v>51604977</v>
      </c>
      <c r="H203" s="3" t="s">
        <v>156</v>
      </c>
      <c r="I203" s="3" t="s">
        <v>160</v>
      </c>
      <c r="J203" s="3">
        <v>14</v>
      </c>
      <c r="K203" s="24">
        <v>42776</v>
      </c>
      <c r="L203" s="3" t="s">
        <v>302</v>
      </c>
      <c r="M203" s="25">
        <v>64400000</v>
      </c>
      <c r="N203" s="25">
        <v>0</v>
      </c>
      <c r="O203" s="25">
        <v>64400000</v>
      </c>
      <c r="P203" s="25">
        <v>61000000</v>
      </c>
      <c r="Q203" s="25">
        <v>3400000</v>
      </c>
      <c r="S203" s="29"/>
    </row>
    <row r="204" spans="1:19" s="3" customFormat="1" x14ac:dyDescent="0.25">
      <c r="A204" s="3" t="s">
        <v>296</v>
      </c>
      <c r="B204" s="3" t="s">
        <v>297</v>
      </c>
      <c r="C204" s="3">
        <v>232</v>
      </c>
      <c r="D204" s="3">
        <v>247</v>
      </c>
      <c r="E204" s="24">
        <v>42776</v>
      </c>
      <c r="F204" s="3" t="s">
        <v>47</v>
      </c>
      <c r="G204" s="3">
        <v>1024515563</v>
      </c>
      <c r="H204" s="3" t="s">
        <v>199</v>
      </c>
      <c r="I204" s="3" t="s">
        <v>160</v>
      </c>
      <c r="J204" s="3">
        <v>17</v>
      </c>
      <c r="K204" s="24">
        <v>42776</v>
      </c>
      <c r="L204" s="3" t="s">
        <v>298</v>
      </c>
      <c r="M204" s="25">
        <v>38640000</v>
      </c>
      <c r="N204" s="25">
        <v>0</v>
      </c>
      <c r="O204" s="25">
        <v>38640000</v>
      </c>
      <c r="P204" s="25">
        <v>36600000</v>
      </c>
      <c r="Q204" s="25">
        <v>2040000</v>
      </c>
      <c r="S204" s="29"/>
    </row>
    <row r="205" spans="1:19" s="3" customFormat="1" x14ac:dyDescent="0.25">
      <c r="A205" s="3" t="s">
        <v>296</v>
      </c>
      <c r="B205" s="3" t="s">
        <v>297</v>
      </c>
      <c r="C205" s="3">
        <v>482</v>
      </c>
      <c r="D205" s="3">
        <v>635</v>
      </c>
      <c r="E205" s="24">
        <v>43097</v>
      </c>
      <c r="F205" s="3" t="s">
        <v>47</v>
      </c>
      <c r="G205" s="3">
        <v>1024515563</v>
      </c>
      <c r="H205" s="3" t="s">
        <v>199</v>
      </c>
      <c r="I205" s="3" t="s">
        <v>160</v>
      </c>
      <c r="J205" s="3">
        <v>17</v>
      </c>
      <c r="K205" s="24">
        <v>42776</v>
      </c>
      <c r="L205" s="3" t="s">
        <v>766</v>
      </c>
      <c r="M205" s="25">
        <v>1200000</v>
      </c>
      <c r="N205" s="25">
        <v>0</v>
      </c>
      <c r="O205" s="25">
        <v>1200000</v>
      </c>
      <c r="P205" s="25">
        <v>0</v>
      </c>
      <c r="Q205" s="25">
        <v>1200000</v>
      </c>
      <c r="S205" s="29"/>
    </row>
    <row r="206" spans="1:19" x14ac:dyDescent="0.25">
      <c r="A206" t="s">
        <v>767</v>
      </c>
      <c r="B206" t="s">
        <v>768</v>
      </c>
      <c r="C206">
        <v>509</v>
      </c>
      <c r="D206">
        <v>625</v>
      </c>
      <c r="E206" s="1">
        <v>43096</v>
      </c>
      <c r="F206" t="s">
        <v>2</v>
      </c>
      <c r="G206">
        <v>901134817</v>
      </c>
      <c r="H206" t="s">
        <v>769</v>
      </c>
      <c r="I206" t="s">
        <v>166</v>
      </c>
      <c r="J206">
        <v>24288</v>
      </c>
      <c r="K206" s="1">
        <v>43096</v>
      </c>
      <c r="L206" t="s">
        <v>770</v>
      </c>
      <c r="M206" s="6">
        <v>622599000</v>
      </c>
      <c r="N206" s="6">
        <v>0</v>
      </c>
      <c r="O206" s="6">
        <v>622599000</v>
      </c>
      <c r="P206" s="6">
        <v>0</v>
      </c>
      <c r="Q206" s="6">
        <v>622599000</v>
      </c>
      <c r="S206"/>
    </row>
    <row r="207" spans="1:19" x14ac:dyDescent="0.25">
      <c r="A207" t="s">
        <v>687</v>
      </c>
      <c r="B207" t="s">
        <v>688</v>
      </c>
      <c r="C207">
        <v>452</v>
      </c>
      <c r="D207">
        <v>560</v>
      </c>
      <c r="E207" s="1">
        <v>43049</v>
      </c>
      <c r="F207" t="s">
        <v>2</v>
      </c>
      <c r="G207">
        <v>860030197</v>
      </c>
      <c r="H207" t="s">
        <v>104</v>
      </c>
      <c r="I207" t="s">
        <v>90</v>
      </c>
      <c r="J207">
        <v>3</v>
      </c>
      <c r="K207" s="1">
        <v>43049</v>
      </c>
      <c r="L207" t="s">
        <v>689</v>
      </c>
      <c r="M207" s="6">
        <v>97500000</v>
      </c>
      <c r="N207" s="6">
        <v>0</v>
      </c>
      <c r="O207" s="6">
        <v>97500000</v>
      </c>
      <c r="P207" s="6">
        <v>0</v>
      </c>
      <c r="Q207" s="6">
        <v>97500000</v>
      </c>
      <c r="S207"/>
    </row>
    <row r="208" spans="1:19" s="16" customFormat="1" x14ac:dyDescent="0.25">
      <c r="A208" t="s">
        <v>303</v>
      </c>
      <c r="B208" t="s">
        <v>304</v>
      </c>
      <c r="C208">
        <v>202</v>
      </c>
      <c r="D208">
        <v>200</v>
      </c>
      <c r="E208" s="1">
        <v>42747</v>
      </c>
      <c r="F208" t="s">
        <v>2</v>
      </c>
      <c r="G208">
        <v>860011153</v>
      </c>
      <c r="H208" t="s">
        <v>70</v>
      </c>
      <c r="I208" t="s">
        <v>28</v>
      </c>
      <c r="J208">
        <v>1</v>
      </c>
      <c r="K208" s="1">
        <v>42736</v>
      </c>
      <c r="L208" t="s">
        <v>305</v>
      </c>
      <c r="M208" s="6">
        <v>56100</v>
      </c>
      <c r="N208" s="6">
        <v>0</v>
      </c>
      <c r="O208" s="6">
        <v>56100</v>
      </c>
      <c r="P208" s="6">
        <v>56100</v>
      </c>
      <c r="Q208" s="6">
        <v>0</v>
      </c>
      <c r="R208"/>
    </row>
    <row r="209" spans="1:21" s="16" customFormat="1" x14ac:dyDescent="0.25">
      <c r="A209" t="s">
        <v>303</v>
      </c>
      <c r="B209" t="s">
        <v>304</v>
      </c>
      <c r="C209">
        <v>215</v>
      </c>
      <c r="D209">
        <v>239</v>
      </c>
      <c r="E209" s="1">
        <v>42776</v>
      </c>
      <c r="F209" t="s">
        <v>47</v>
      </c>
      <c r="G209">
        <v>79692076</v>
      </c>
      <c r="H209" t="s">
        <v>182</v>
      </c>
      <c r="I209" t="s">
        <v>160</v>
      </c>
      <c r="J209">
        <v>2</v>
      </c>
      <c r="K209" s="1">
        <v>42776</v>
      </c>
      <c r="L209" t="s">
        <v>308</v>
      </c>
      <c r="M209" s="6">
        <v>56800000</v>
      </c>
      <c r="N209" s="6">
        <v>0</v>
      </c>
      <c r="O209" s="6">
        <v>56800000</v>
      </c>
      <c r="P209" s="6">
        <v>56800000</v>
      </c>
      <c r="Q209" s="6">
        <v>0</v>
      </c>
      <c r="R209"/>
    </row>
    <row r="210" spans="1:21" s="16" customFormat="1" x14ac:dyDescent="0.25">
      <c r="A210" t="s">
        <v>303</v>
      </c>
      <c r="B210" t="s">
        <v>304</v>
      </c>
      <c r="C210">
        <v>216</v>
      </c>
      <c r="D210">
        <v>232</v>
      </c>
      <c r="E210" s="1">
        <v>42776</v>
      </c>
      <c r="F210" t="s">
        <v>47</v>
      </c>
      <c r="G210">
        <v>52879389</v>
      </c>
      <c r="H210" t="s">
        <v>188</v>
      </c>
      <c r="I210" t="s">
        <v>160</v>
      </c>
      <c r="J210">
        <v>3</v>
      </c>
      <c r="K210" s="1">
        <v>42776</v>
      </c>
      <c r="L210" t="s">
        <v>309</v>
      </c>
      <c r="M210" s="6">
        <v>56800000</v>
      </c>
      <c r="N210" s="6">
        <v>0</v>
      </c>
      <c r="O210" s="6">
        <v>56800000</v>
      </c>
      <c r="P210" s="6">
        <v>56800000</v>
      </c>
      <c r="Q210" s="6">
        <v>0</v>
      </c>
      <c r="R210"/>
    </row>
    <row r="211" spans="1:21" s="16" customFormat="1" x14ac:dyDescent="0.25">
      <c r="A211" t="s">
        <v>303</v>
      </c>
      <c r="B211" t="s">
        <v>304</v>
      </c>
      <c r="C211">
        <v>218</v>
      </c>
      <c r="D211">
        <v>242</v>
      </c>
      <c r="E211" s="1">
        <v>42776</v>
      </c>
      <c r="F211" t="s">
        <v>47</v>
      </c>
      <c r="G211">
        <v>79235519</v>
      </c>
      <c r="H211" t="s">
        <v>168</v>
      </c>
      <c r="I211" t="s">
        <v>160</v>
      </c>
      <c r="J211">
        <v>9</v>
      </c>
      <c r="K211" s="1">
        <v>42776</v>
      </c>
      <c r="L211" t="s">
        <v>310</v>
      </c>
      <c r="M211" s="6">
        <v>44000000</v>
      </c>
      <c r="N211" s="6">
        <v>0</v>
      </c>
      <c r="O211" s="6">
        <v>44000000</v>
      </c>
      <c r="P211" s="6">
        <v>44000000</v>
      </c>
      <c r="Q211" s="6">
        <v>0</v>
      </c>
      <c r="R211"/>
      <c r="U211" s="16">
        <f>SUBTOTAL(9,O208:O241)</f>
        <v>846038119</v>
      </c>
    </row>
    <row r="212" spans="1:21" s="16" customFormat="1" x14ac:dyDescent="0.25">
      <c r="A212" t="s">
        <v>303</v>
      </c>
      <c r="B212" t="s">
        <v>304</v>
      </c>
      <c r="C212">
        <v>221</v>
      </c>
      <c r="D212">
        <v>234</v>
      </c>
      <c r="E212" s="1">
        <v>42776</v>
      </c>
      <c r="F212" t="s">
        <v>47</v>
      </c>
      <c r="G212">
        <v>53166511</v>
      </c>
      <c r="H212" t="s">
        <v>198</v>
      </c>
      <c r="I212" t="s">
        <v>160</v>
      </c>
      <c r="J212">
        <v>5</v>
      </c>
      <c r="K212" s="1">
        <v>42776</v>
      </c>
      <c r="L212" t="s">
        <v>313</v>
      </c>
      <c r="M212" s="6">
        <v>44000000</v>
      </c>
      <c r="N212" s="6">
        <v>0</v>
      </c>
      <c r="O212" s="6">
        <v>44000000</v>
      </c>
      <c r="P212" s="6">
        <v>44000000</v>
      </c>
      <c r="Q212" s="6">
        <v>0</v>
      </c>
      <c r="R212"/>
    </row>
    <row r="213" spans="1:21" x14ac:dyDescent="0.25">
      <c r="A213" t="s">
        <v>303</v>
      </c>
      <c r="B213" t="s">
        <v>304</v>
      </c>
      <c r="C213">
        <v>222</v>
      </c>
      <c r="D213">
        <v>231</v>
      </c>
      <c r="E213" s="1">
        <v>42776</v>
      </c>
      <c r="F213" t="s">
        <v>47</v>
      </c>
      <c r="G213">
        <v>52437503</v>
      </c>
      <c r="H213" t="s">
        <v>77</v>
      </c>
      <c r="I213" t="s">
        <v>160</v>
      </c>
      <c r="J213">
        <v>4</v>
      </c>
      <c r="K213" s="1">
        <v>42776</v>
      </c>
      <c r="L213" t="s">
        <v>314</v>
      </c>
      <c r="M213" s="6">
        <v>24800000</v>
      </c>
      <c r="N213" s="6">
        <v>0</v>
      </c>
      <c r="O213" s="6">
        <v>24800000</v>
      </c>
      <c r="P213" s="6">
        <v>24800000</v>
      </c>
      <c r="Q213" s="6">
        <v>0</v>
      </c>
      <c r="S213"/>
    </row>
    <row r="214" spans="1:21" s="10" customFormat="1" x14ac:dyDescent="0.25">
      <c r="A214" t="s">
        <v>303</v>
      </c>
      <c r="B214" t="s">
        <v>304</v>
      </c>
      <c r="C214">
        <v>223</v>
      </c>
      <c r="D214">
        <v>233</v>
      </c>
      <c r="E214" s="1">
        <v>42776</v>
      </c>
      <c r="F214" t="s">
        <v>47</v>
      </c>
      <c r="G214">
        <v>52430619</v>
      </c>
      <c r="H214" t="s">
        <v>197</v>
      </c>
      <c r="I214" t="s">
        <v>160</v>
      </c>
      <c r="J214">
        <v>8</v>
      </c>
      <c r="K214" s="1">
        <v>42776</v>
      </c>
      <c r="L214" t="s">
        <v>313</v>
      </c>
      <c r="M214" s="6">
        <v>44000000</v>
      </c>
      <c r="N214" s="6">
        <v>0</v>
      </c>
      <c r="O214" s="6">
        <v>44000000</v>
      </c>
      <c r="P214" s="6">
        <v>44000000</v>
      </c>
      <c r="Q214" s="6">
        <v>0</v>
      </c>
      <c r="R214"/>
    </row>
    <row r="215" spans="1:21" s="16" customFormat="1" x14ac:dyDescent="0.25">
      <c r="A215" t="s">
        <v>303</v>
      </c>
      <c r="B215" t="s">
        <v>304</v>
      </c>
      <c r="C215">
        <v>224</v>
      </c>
      <c r="D215">
        <v>240</v>
      </c>
      <c r="E215" s="1">
        <v>42776</v>
      </c>
      <c r="F215" t="s">
        <v>47</v>
      </c>
      <c r="G215">
        <v>1014213880</v>
      </c>
      <c r="H215" t="s">
        <v>189</v>
      </c>
      <c r="I215" t="s">
        <v>160</v>
      </c>
      <c r="J215">
        <v>10022017</v>
      </c>
      <c r="K215" s="1">
        <v>42776</v>
      </c>
      <c r="L215" t="s">
        <v>315</v>
      </c>
      <c r="M215" s="6">
        <v>32459552</v>
      </c>
      <c r="N215" s="6">
        <v>32459552</v>
      </c>
      <c r="O215" s="6">
        <v>0</v>
      </c>
      <c r="P215" s="6">
        <v>0</v>
      </c>
      <c r="Q215" s="6">
        <v>0</v>
      </c>
      <c r="R215"/>
    </row>
    <row r="216" spans="1:21" s="16" customFormat="1" x14ac:dyDescent="0.25">
      <c r="A216" t="s">
        <v>303</v>
      </c>
      <c r="B216" t="s">
        <v>304</v>
      </c>
      <c r="C216">
        <v>224</v>
      </c>
      <c r="D216">
        <v>241</v>
      </c>
      <c r="E216" s="1">
        <v>42776</v>
      </c>
      <c r="F216" t="s">
        <v>47</v>
      </c>
      <c r="G216">
        <v>1014213880</v>
      </c>
      <c r="H216" t="s">
        <v>189</v>
      </c>
      <c r="I216" t="s">
        <v>160</v>
      </c>
      <c r="J216">
        <v>7</v>
      </c>
      <c r="K216" s="1">
        <v>42776</v>
      </c>
      <c r="L216" t="s">
        <v>315</v>
      </c>
      <c r="M216" s="6">
        <v>32459552</v>
      </c>
      <c r="N216" s="6">
        <v>0</v>
      </c>
      <c r="O216" s="6">
        <v>32459552</v>
      </c>
      <c r="P216" s="6">
        <v>32459552</v>
      </c>
      <c r="Q216" s="6">
        <v>0</v>
      </c>
      <c r="R216"/>
    </row>
    <row r="217" spans="1:21" s="16" customFormat="1" x14ac:dyDescent="0.25">
      <c r="A217" t="s">
        <v>303</v>
      </c>
      <c r="B217" t="s">
        <v>304</v>
      </c>
      <c r="C217">
        <v>225</v>
      </c>
      <c r="D217">
        <v>237</v>
      </c>
      <c r="E217" s="1">
        <v>42776</v>
      </c>
      <c r="F217" t="s">
        <v>47</v>
      </c>
      <c r="G217">
        <v>53102450</v>
      </c>
      <c r="H217" t="s">
        <v>183</v>
      </c>
      <c r="I217" t="s">
        <v>160</v>
      </c>
      <c r="J217">
        <v>6</v>
      </c>
      <c r="K217" s="1">
        <v>42776</v>
      </c>
      <c r="L217" t="s">
        <v>316</v>
      </c>
      <c r="M217" s="6">
        <v>16800000</v>
      </c>
      <c r="N217" s="6">
        <v>0</v>
      </c>
      <c r="O217" s="6">
        <v>16800000</v>
      </c>
      <c r="P217" s="6">
        <v>16800000</v>
      </c>
      <c r="Q217" s="6">
        <v>0</v>
      </c>
      <c r="R217"/>
    </row>
    <row r="218" spans="1:21" s="16" customFormat="1" x14ac:dyDescent="0.25">
      <c r="A218" t="s">
        <v>303</v>
      </c>
      <c r="B218" t="s">
        <v>304</v>
      </c>
      <c r="C218">
        <v>227</v>
      </c>
      <c r="D218">
        <v>246</v>
      </c>
      <c r="E218" s="1">
        <v>42776</v>
      </c>
      <c r="F218" t="s">
        <v>47</v>
      </c>
      <c r="G218">
        <v>1010190370</v>
      </c>
      <c r="H218" t="s">
        <v>83</v>
      </c>
      <c r="I218" t="s">
        <v>160</v>
      </c>
      <c r="J218">
        <v>16</v>
      </c>
      <c r="K218" s="1">
        <v>42776</v>
      </c>
      <c r="L218" t="s">
        <v>317</v>
      </c>
      <c r="M218" s="6">
        <v>37600000</v>
      </c>
      <c r="N218" s="6">
        <v>0</v>
      </c>
      <c r="O218" s="6">
        <v>37600000</v>
      </c>
      <c r="P218" s="6">
        <v>37600000</v>
      </c>
      <c r="Q218" s="6">
        <v>0</v>
      </c>
      <c r="R218"/>
    </row>
    <row r="219" spans="1:21" s="16" customFormat="1" x14ac:dyDescent="0.25">
      <c r="A219" t="s">
        <v>303</v>
      </c>
      <c r="B219" t="s">
        <v>304</v>
      </c>
      <c r="C219">
        <v>228</v>
      </c>
      <c r="D219">
        <v>235</v>
      </c>
      <c r="E219" s="1">
        <v>42776</v>
      </c>
      <c r="F219" t="s">
        <v>47</v>
      </c>
      <c r="G219">
        <v>1070586930</v>
      </c>
      <c r="H219" t="s">
        <v>187</v>
      </c>
      <c r="I219" t="s">
        <v>160</v>
      </c>
      <c r="J219">
        <v>11</v>
      </c>
      <c r="K219" s="1">
        <v>42776</v>
      </c>
      <c r="L219" t="s">
        <v>318</v>
      </c>
      <c r="M219" s="6">
        <v>44000000</v>
      </c>
      <c r="N219" s="6">
        <v>0</v>
      </c>
      <c r="O219" s="6">
        <v>44000000</v>
      </c>
      <c r="P219" s="6">
        <v>44000000</v>
      </c>
      <c r="Q219" s="6">
        <v>0</v>
      </c>
      <c r="R219"/>
    </row>
    <row r="220" spans="1:21" s="16" customFormat="1" x14ac:dyDescent="0.25">
      <c r="A220" t="s">
        <v>303</v>
      </c>
      <c r="B220" t="s">
        <v>304</v>
      </c>
      <c r="C220">
        <v>230</v>
      </c>
      <c r="D220">
        <v>238</v>
      </c>
      <c r="E220" s="1">
        <v>42776</v>
      </c>
      <c r="F220" t="s">
        <v>47</v>
      </c>
      <c r="G220">
        <v>51907536</v>
      </c>
      <c r="H220" t="s">
        <v>76</v>
      </c>
      <c r="I220" t="s">
        <v>160</v>
      </c>
      <c r="J220">
        <v>10</v>
      </c>
      <c r="K220" s="1">
        <v>42776</v>
      </c>
      <c r="L220" t="s">
        <v>319</v>
      </c>
      <c r="M220" s="6">
        <v>21600000</v>
      </c>
      <c r="N220" s="6">
        <v>0</v>
      </c>
      <c r="O220" s="6">
        <v>21600000</v>
      </c>
      <c r="P220" s="6">
        <v>21600000</v>
      </c>
      <c r="Q220" s="6">
        <v>0</v>
      </c>
      <c r="R220"/>
    </row>
    <row r="221" spans="1:21" s="16" customFormat="1" x14ac:dyDescent="0.25">
      <c r="A221" t="s">
        <v>303</v>
      </c>
      <c r="B221" t="s">
        <v>304</v>
      </c>
      <c r="C221">
        <v>231</v>
      </c>
      <c r="D221">
        <v>236</v>
      </c>
      <c r="E221" s="1">
        <v>42776</v>
      </c>
      <c r="F221" t="s">
        <v>47</v>
      </c>
      <c r="G221">
        <v>1097332656</v>
      </c>
      <c r="H221" t="s">
        <v>203</v>
      </c>
      <c r="I221" t="s">
        <v>160</v>
      </c>
      <c r="J221">
        <v>15</v>
      </c>
      <c r="K221" s="1">
        <v>42776</v>
      </c>
      <c r="L221" t="s">
        <v>314</v>
      </c>
      <c r="M221" s="6">
        <v>21600000</v>
      </c>
      <c r="N221" s="6">
        <v>0</v>
      </c>
      <c r="O221" s="6">
        <v>21600000</v>
      </c>
      <c r="P221" s="6">
        <v>21600000</v>
      </c>
      <c r="Q221" s="6">
        <v>0</v>
      </c>
      <c r="R221"/>
    </row>
    <row r="222" spans="1:21" s="16" customFormat="1" x14ac:dyDescent="0.25">
      <c r="A222" t="s">
        <v>303</v>
      </c>
      <c r="B222" t="s">
        <v>304</v>
      </c>
      <c r="C222">
        <v>233</v>
      </c>
      <c r="D222">
        <v>250</v>
      </c>
      <c r="E222" s="1">
        <v>42780</v>
      </c>
      <c r="F222" t="s">
        <v>47</v>
      </c>
      <c r="G222">
        <v>51985575</v>
      </c>
      <c r="H222" t="s">
        <v>78</v>
      </c>
      <c r="I222" t="s">
        <v>160</v>
      </c>
      <c r="J222">
        <v>21</v>
      </c>
      <c r="K222" s="1">
        <v>42780</v>
      </c>
      <c r="L222" t="s">
        <v>320</v>
      </c>
      <c r="M222" s="6">
        <v>14000000</v>
      </c>
      <c r="N222" s="6">
        <v>0</v>
      </c>
      <c r="O222" s="6">
        <v>14000000</v>
      </c>
      <c r="P222" s="6">
        <v>14000000</v>
      </c>
      <c r="Q222" s="6">
        <v>0</v>
      </c>
      <c r="R222"/>
    </row>
    <row r="223" spans="1:21" s="16" customFormat="1" x14ac:dyDescent="0.25">
      <c r="A223" t="s">
        <v>303</v>
      </c>
      <c r="B223" t="s">
        <v>304</v>
      </c>
      <c r="C223">
        <v>234</v>
      </c>
      <c r="D223">
        <v>248</v>
      </c>
      <c r="E223" s="1">
        <v>42780</v>
      </c>
      <c r="F223" t="s">
        <v>47</v>
      </c>
      <c r="G223">
        <v>1144037315</v>
      </c>
      <c r="H223" t="s">
        <v>224</v>
      </c>
      <c r="I223" t="s">
        <v>160</v>
      </c>
      <c r="J223">
        <v>18</v>
      </c>
      <c r="K223" s="1">
        <v>42780</v>
      </c>
      <c r="L223" t="s">
        <v>321</v>
      </c>
      <c r="M223" s="6">
        <v>30800000</v>
      </c>
      <c r="N223" s="6">
        <v>0</v>
      </c>
      <c r="O223" s="6">
        <v>30800000</v>
      </c>
      <c r="P223" s="6">
        <v>30800000</v>
      </c>
      <c r="Q223" s="6">
        <v>0</v>
      </c>
      <c r="R223"/>
    </row>
    <row r="224" spans="1:21" x14ac:dyDescent="0.25">
      <c r="A224" t="s">
        <v>303</v>
      </c>
      <c r="B224" t="s">
        <v>304</v>
      </c>
      <c r="C224">
        <v>235</v>
      </c>
      <c r="D224">
        <v>249</v>
      </c>
      <c r="E224" s="1">
        <v>42780</v>
      </c>
      <c r="F224" t="s">
        <v>47</v>
      </c>
      <c r="G224">
        <v>79960305</v>
      </c>
      <c r="H224" t="s">
        <v>79</v>
      </c>
      <c r="I224" t="s">
        <v>160</v>
      </c>
      <c r="J224">
        <v>19</v>
      </c>
      <c r="K224" s="1">
        <v>42780</v>
      </c>
      <c r="L224" t="s">
        <v>322</v>
      </c>
      <c r="M224" s="6">
        <v>22400000</v>
      </c>
      <c r="N224" s="6">
        <v>0</v>
      </c>
      <c r="O224" s="6">
        <v>22400000</v>
      </c>
      <c r="P224" s="6">
        <v>22400000</v>
      </c>
      <c r="Q224" s="6">
        <v>0</v>
      </c>
      <c r="S224"/>
    </row>
    <row r="225" spans="1:18" customFormat="1" x14ac:dyDescent="0.25">
      <c r="A225" t="s">
        <v>303</v>
      </c>
      <c r="B225" t="s">
        <v>304</v>
      </c>
      <c r="C225">
        <v>236</v>
      </c>
      <c r="D225">
        <v>251</v>
      </c>
      <c r="E225" s="1">
        <v>42780</v>
      </c>
      <c r="F225" t="s">
        <v>47</v>
      </c>
      <c r="G225">
        <v>52816918</v>
      </c>
      <c r="H225" t="s">
        <v>73</v>
      </c>
      <c r="I225" t="s">
        <v>160</v>
      </c>
      <c r="J225">
        <v>20</v>
      </c>
      <c r="K225" s="1">
        <v>42780</v>
      </c>
      <c r="L225" t="s">
        <v>323</v>
      </c>
      <c r="M225" s="6">
        <v>32800000</v>
      </c>
      <c r="N225" s="6">
        <v>0</v>
      </c>
      <c r="O225" s="6">
        <v>32800000</v>
      </c>
      <c r="P225" s="6">
        <v>32800000</v>
      </c>
      <c r="Q225" s="6">
        <v>0</v>
      </c>
    </row>
    <row r="226" spans="1:18" customFormat="1" x14ac:dyDescent="0.25">
      <c r="A226" t="s">
        <v>303</v>
      </c>
      <c r="B226" t="s">
        <v>304</v>
      </c>
      <c r="C226">
        <v>237</v>
      </c>
      <c r="D226">
        <v>252</v>
      </c>
      <c r="E226" s="1">
        <v>42780</v>
      </c>
      <c r="F226" t="s">
        <v>47</v>
      </c>
      <c r="G226">
        <v>52865785</v>
      </c>
      <c r="H226" t="s">
        <v>185</v>
      </c>
      <c r="I226" t="s">
        <v>160</v>
      </c>
      <c r="J226">
        <v>22</v>
      </c>
      <c r="K226" s="1">
        <v>42780</v>
      </c>
      <c r="L226" t="s">
        <v>324</v>
      </c>
      <c r="M226" s="6">
        <v>30100000</v>
      </c>
      <c r="N226" s="6">
        <v>0</v>
      </c>
      <c r="O226" s="6">
        <v>30100000</v>
      </c>
      <c r="P226" s="6">
        <v>30100000</v>
      </c>
      <c r="Q226" s="6">
        <v>0</v>
      </c>
    </row>
    <row r="227" spans="1:18" s="10" customFormat="1" x14ac:dyDescent="0.25">
      <c r="A227" t="s">
        <v>303</v>
      </c>
      <c r="B227" t="s">
        <v>304</v>
      </c>
      <c r="C227">
        <v>241</v>
      </c>
      <c r="D227">
        <v>257</v>
      </c>
      <c r="E227" s="1">
        <v>42783</v>
      </c>
      <c r="F227" t="s">
        <v>47</v>
      </c>
      <c r="G227">
        <v>1018448341</v>
      </c>
      <c r="H227" t="s">
        <v>328</v>
      </c>
      <c r="I227" t="s">
        <v>160</v>
      </c>
      <c r="J227">
        <v>25</v>
      </c>
      <c r="K227" s="1">
        <v>42783</v>
      </c>
      <c r="L227" t="s">
        <v>329</v>
      </c>
      <c r="M227" s="6">
        <v>21700000</v>
      </c>
      <c r="N227" s="6">
        <v>0</v>
      </c>
      <c r="O227" s="6">
        <v>21700000</v>
      </c>
      <c r="P227" s="6">
        <v>21700000</v>
      </c>
      <c r="Q227" s="6">
        <v>0</v>
      </c>
      <c r="R227"/>
    </row>
    <row r="228" spans="1:18" s="10" customFormat="1" x14ac:dyDescent="0.25">
      <c r="A228" t="s">
        <v>303</v>
      </c>
      <c r="B228" t="s">
        <v>304</v>
      </c>
      <c r="C228">
        <v>242</v>
      </c>
      <c r="D228">
        <v>255</v>
      </c>
      <c r="E228" s="1">
        <v>42782</v>
      </c>
      <c r="F228" t="s">
        <v>47</v>
      </c>
      <c r="G228">
        <v>80041124</v>
      </c>
      <c r="H228" t="s">
        <v>84</v>
      </c>
      <c r="I228" t="s">
        <v>160</v>
      </c>
      <c r="J228">
        <v>21</v>
      </c>
      <c r="K228" s="1">
        <v>42782</v>
      </c>
      <c r="L228" t="s">
        <v>330</v>
      </c>
      <c r="M228" s="6">
        <v>12000000</v>
      </c>
      <c r="N228" s="6">
        <v>0</v>
      </c>
      <c r="O228" s="6">
        <v>12000000</v>
      </c>
      <c r="P228" s="6">
        <v>12000000</v>
      </c>
      <c r="Q228" s="6">
        <v>0</v>
      </c>
      <c r="R228"/>
    </row>
    <row r="229" spans="1:18" customFormat="1" x14ac:dyDescent="0.25">
      <c r="A229" t="s">
        <v>303</v>
      </c>
      <c r="B229" t="s">
        <v>304</v>
      </c>
      <c r="C229">
        <v>245</v>
      </c>
      <c r="D229">
        <v>259</v>
      </c>
      <c r="E229" s="1">
        <v>42783</v>
      </c>
      <c r="F229" t="s">
        <v>47</v>
      </c>
      <c r="G229">
        <v>79614766</v>
      </c>
      <c r="H229" t="s">
        <v>193</v>
      </c>
      <c r="I229" t="s">
        <v>160</v>
      </c>
      <c r="J229">
        <v>30</v>
      </c>
      <c r="K229" s="1">
        <v>42783</v>
      </c>
      <c r="L229" t="s">
        <v>333</v>
      </c>
      <c r="M229" s="6">
        <v>25303600</v>
      </c>
      <c r="N229" s="6">
        <v>0</v>
      </c>
      <c r="O229" s="6">
        <v>25303600</v>
      </c>
      <c r="P229" s="6">
        <v>25303600</v>
      </c>
      <c r="Q229" s="6">
        <v>0</v>
      </c>
    </row>
    <row r="230" spans="1:18" customFormat="1" x14ac:dyDescent="0.25">
      <c r="A230" t="s">
        <v>303</v>
      </c>
      <c r="B230" t="s">
        <v>304</v>
      </c>
      <c r="C230">
        <v>247</v>
      </c>
      <c r="D230">
        <v>258</v>
      </c>
      <c r="E230" s="1">
        <v>42783</v>
      </c>
      <c r="F230" t="s">
        <v>47</v>
      </c>
      <c r="G230">
        <v>79765033</v>
      </c>
      <c r="H230" t="s">
        <v>109</v>
      </c>
      <c r="I230" t="s">
        <v>160</v>
      </c>
      <c r="J230">
        <v>31</v>
      </c>
      <c r="K230" s="1">
        <v>42783</v>
      </c>
      <c r="L230" t="s">
        <v>334</v>
      </c>
      <c r="M230" s="6">
        <v>31500000</v>
      </c>
      <c r="N230" s="6">
        <v>0</v>
      </c>
      <c r="O230" s="6">
        <v>31500000</v>
      </c>
      <c r="P230" s="6">
        <v>31500000</v>
      </c>
      <c r="Q230" s="6">
        <v>0</v>
      </c>
    </row>
    <row r="231" spans="1:18" customFormat="1" x14ac:dyDescent="0.25">
      <c r="A231" t="s">
        <v>303</v>
      </c>
      <c r="B231" t="s">
        <v>304</v>
      </c>
      <c r="C231">
        <v>252</v>
      </c>
      <c r="D231">
        <v>265</v>
      </c>
      <c r="E231" s="1">
        <v>42786</v>
      </c>
      <c r="F231" t="s">
        <v>47</v>
      </c>
      <c r="G231">
        <v>52862078</v>
      </c>
      <c r="H231" t="s">
        <v>95</v>
      </c>
      <c r="I231" t="s">
        <v>160</v>
      </c>
      <c r="J231">
        <v>32</v>
      </c>
      <c r="K231" s="1">
        <v>42786</v>
      </c>
      <c r="L231" t="s">
        <v>336</v>
      </c>
      <c r="M231" s="6">
        <v>30100000</v>
      </c>
      <c r="N231" s="6">
        <v>0</v>
      </c>
      <c r="O231" s="6">
        <v>30100000</v>
      </c>
      <c r="P231" s="6">
        <v>30100000</v>
      </c>
      <c r="Q231" s="6">
        <v>0</v>
      </c>
    </row>
    <row r="232" spans="1:18" customFormat="1" x14ac:dyDescent="0.25">
      <c r="A232" t="s">
        <v>303</v>
      </c>
      <c r="B232" t="s">
        <v>304</v>
      </c>
      <c r="C232">
        <v>254</v>
      </c>
      <c r="D232">
        <v>267</v>
      </c>
      <c r="E232" s="1">
        <v>42787</v>
      </c>
      <c r="F232" t="s">
        <v>47</v>
      </c>
      <c r="G232">
        <v>79796327</v>
      </c>
      <c r="H232" t="s">
        <v>190</v>
      </c>
      <c r="I232" t="s">
        <v>160</v>
      </c>
      <c r="J232">
        <v>36</v>
      </c>
      <c r="K232" s="1">
        <v>42787</v>
      </c>
      <c r="L232" t="s">
        <v>301</v>
      </c>
      <c r="M232" s="6">
        <v>10366667</v>
      </c>
      <c r="N232" s="6">
        <v>0</v>
      </c>
      <c r="O232" s="6">
        <v>10366667</v>
      </c>
      <c r="P232" s="6">
        <v>9799020</v>
      </c>
      <c r="Q232" s="6">
        <v>567647</v>
      </c>
    </row>
    <row r="233" spans="1:18" customFormat="1" x14ac:dyDescent="0.25">
      <c r="A233" t="s">
        <v>303</v>
      </c>
      <c r="B233" t="s">
        <v>304</v>
      </c>
      <c r="C233">
        <v>255</v>
      </c>
      <c r="D233">
        <v>266</v>
      </c>
      <c r="E233" s="1">
        <v>42787</v>
      </c>
      <c r="F233" t="s">
        <v>47</v>
      </c>
      <c r="G233">
        <v>1022957446</v>
      </c>
      <c r="H233" t="s">
        <v>75</v>
      </c>
      <c r="I233" t="s">
        <v>160</v>
      </c>
      <c r="J233">
        <v>34</v>
      </c>
      <c r="K233" s="1">
        <v>42787</v>
      </c>
      <c r="L233" t="s">
        <v>337</v>
      </c>
      <c r="M233" s="6">
        <v>14700000</v>
      </c>
      <c r="N233" s="6">
        <v>0</v>
      </c>
      <c r="O233" s="6">
        <v>14700000</v>
      </c>
      <c r="P233" s="6">
        <v>14700000</v>
      </c>
      <c r="Q233" s="6">
        <v>0</v>
      </c>
    </row>
    <row r="234" spans="1:18" customFormat="1" x14ac:dyDescent="0.25">
      <c r="A234" t="s">
        <v>303</v>
      </c>
      <c r="B234" t="s">
        <v>304</v>
      </c>
      <c r="C234">
        <v>257</v>
      </c>
      <c r="D234">
        <v>272</v>
      </c>
      <c r="E234" s="1">
        <v>42789</v>
      </c>
      <c r="F234" t="s">
        <v>47</v>
      </c>
      <c r="G234">
        <v>52938311</v>
      </c>
      <c r="H234" t="s">
        <v>191</v>
      </c>
      <c r="I234" t="s">
        <v>160</v>
      </c>
      <c r="J234">
        <v>37</v>
      </c>
      <c r="K234" s="1">
        <v>42789</v>
      </c>
      <c r="L234" t="s">
        <v>338</v>
      </c>
      <c r="M234" s="6">
        <v>18200000</v>
      </c>
      <c r="N234" s="6">
        <v>0</v>
      </c>
      <c r="O234" s="6">
        <v>18200000</v>
      </c>
      <c r="P234" s="6">
        <v>18200000</v>
      </c>
      <c r="Q234" s="6">
        <v>0</v>
      </c>
    </row>
    <row r="235" spans="1:18" customFormat="1" x14ac:dyDescent="0.25">
      <c r="A235" t="s">
        <v>303</v>
      </c>
      <c r="B235" t="s">
        <v>304</v>
      </c>
      <c r="C235">
        <v>260</v>
      </c>
      <c r="D235">
        <v>273</v>
      </c>
      <c r="E235" s="1">
        <v>42789</v>
      </c>
      <c r="F235" t="s">
        <v>47</v>
      </c>
      <c r="G235">
        <v>79415517</v>
      </c>
      <c r="H235" t="s">
        <v>216</v>
      </c>
      <c r="I235" t="s">
        <v>160</v>
      </c>
      <c r="J235">
        <v>39</v>
      </c>
      <c r="K235" s="1">
        <v>42789</v>
      </c>
      <c r="L235" t="s">
        <v>341</v>
      </c>
      <c r="M235" s="6">
        <v>19200000</v>
      </c>
      <c r="N235" s="6">
        <v>0</v>
      </c>
      <c r="O235" s="6">
        <v>19200000</v>
      </c>
      <c r="P235" s="6">
        <v>19200000</v>
      </c>
      <c r="Q235" s="6">
        <v>0</v>
      </c>
    </row>
    <row r="236" spans="1:18" customFormat="1" x14ac:dyDescent="0.25">
      <c r="A236" t="s">
        <v>303</v>
      </c>
      <c r="B236" t="s">
        <v>304</v>
      </c>
      <c r="C236">
        <v>261</v>
      </c>
      <c r="D236">
        <v>271</v>
      </c>
      <c r="E236" s="1">
        <v>42788</v>
      </c>
      <c r="F236" t="s">
        <v>2</v>
      </c>
      <c r="G236">
        <v>860011153</v>
      </c>
      <c r="H236" t="s">
        <v>70</v>
      </c>
      <c r="I236" t="s">
        <v>28</v>
      </c>
      <c r="J236">
        <v>12</v>
      </c>
      <c r="K236" s="1">
        <v>42767</v>
      </c>
      <c r="L236" t="s">
        <v>342</v>
      </c>
      <c r="M236" s="6">
        <v>52100</v>
      </c>
      <c r="N236" s="6">
        <v>0</v>
      </c>
      <c r="O236" s="6">
        <v>52100</v>
      </c>
      <c r="P236" s="6">
        <v>52100</v>
      </c>
      <c r="Q236" s="6">
        <v>0</v>
      </c>
    </row>
    <row r="237" spans="1:18" customFormat="1" x14ac:dyDescent="0.25">
      <c r="A237" t="s">
        <v>303</v>
      </c>
      <c r="B237" t="s">
        <v>304</v>
      </c>
      <c r="C237">
        <v>262</v>
      </c>
      <c r="D237">
        <v>274</v>
      </c>
      <c r="E237" s="1">
        <v>42790</v>
      </c>
      <c r="F237" t="s">
        <v>2</v>
      </c>
      <c r="G237">
        <v>860011153</v>
      </c>
      <c r="H237" t="s">
        <v>70</v>
      </c>
      <c r="I237" t="s">
        <v>164</v>
      </c>
      <c r="J237">
        <v>2</v>
      </c>
      <c r="K237" s="1">
        <v>42790</v>
      </c>
      <c r="L237" t="s">
        <v>343</v>
      </c>
      <c r="M237" s="6">
        <v>100</v>
      </c>
      <c r="N237" s="6">
        <v>0</v>
      </c>
      <c r="O237" s="6">
        <v>100</v>
      </c>
      <c r="P237" s="6">
        <v>100</v>
      </c>
      <c r="Q237" s="6">
        <v>0</v>
      </c>
    </row>
    <row r="238" spans="1:18" customFormat="1" x14ac:dyDescent="0.25">
      <c r="A238" t="s">
        <v>303</v>
      </c>
      <c r="B238" t="s">
        <v>304</v>
      </c>
      <c r="C238">
        <v>264</v>
      </c>
      <c r="D238">
        <v>277</v>
      </c>
      <c r="E238" s="1">
        <v>42794</v>
      </c>
      <c r="F238" t="s">
        <v>47</v>
      </c>
      <c r="G238">
        <v>1031141363</v>
      </c>
      <c r="H238" t="s">
        <v>74</v>
      </c>
      <c r="I238" t="s">
        <v>160</v>
      </c>
      <c r="J238">
        <v>41</v>
      </c>
      <c r="K238" s="1">
        <v>42794</v>
      </c>
      <c r="L238" t="s">
        <v>346</v>
      </c>
      <c r="M238" s="6">
        <v>21000000</v>
      </c>
      <c r="N238" s="6">
        <v>5500000</v>
      </c>
      <c r="O238" s="6">
        <v>15500000</v>
      </c>
      <c r="P238" s="6">
        <v>15500000</v>
      </c>
      <c r="Q238" s="6">
        <v>0</v>
      </c>
    </row>
    <row r="239" spans="1:18" customFormat="1" x14ac:dyDescent="0.25">
      <c r="A239" t="s">
        <v>303</v>
      </c>
      <c r="B239" t="s">
        <v>304</v>
      </c>
      <c r="C239">
        <v>267</v>
      </c>
      <c r="D239">
        <v>278</v>
      </c>
      <c r="E239" s="1">
        <v>42795</v>
      </c>
      <c r="F239" t="s">
        <v>47</v>
      </c>
      <c r="G239">
        <v>38610462</v>
      </c>
      <c r="H239" t="s">
        <v>82</v>
      </c>
      <c r="I239" t="s">
        <v>160</v>
      </c>
      <c r="J239">
        <v>42</v>
      </c>
      <c r="K239" s="1">
        <v>42795</v>
      </c>
      <c r="L239" t="s">
        <v>347</v>
      </c>
      <c r="M239" s="6">
        <v>32900000</v>
      </c>
      <c r="N239" s="6">
        <v>0</v>
      </c>
      <c r="O239" s="6">
        <v>32900000</v>
      </c>
      <c r="P239" s="6">
        <v>32900000</v>
      </c>
      <c r="Q239" s="6">
        <v>0</v>
      </c>
    </row>
    <row r="240" spans="1:18" customFormat="1" x14ac:dyDescent="0.25">
      <c r="A240" t="s">
        <v>303</v>
      </c>
      <c r="B240" t="s">
        <v>304</v>
      </c>
      <c r="C240">
        <v>269</v>
      </c>
      <c r="D240">
        <v>280</v>
      </c>
      <c r="E240" s="1">
        <v>42797</v>
      </c>
      <c r="F240" t="s">
        <v>47</v>
      </c>
      <c r="G240">
        <v>1032462820</v>
      </c>
      <c r="H240" t="s">
        <v>350</v>
      </c>
      <c r="I240" t="s">
        <v>160</v>
      </c>
      <c r="J240">
        <v>44</v>
      </c>
      <c r="K240" s="1">
        <v>42797</v>
      </c>
      <c r="L240" t="s">
        <v>351</v>
      </c>
      <c r="M240" s="6">
        <v>14700000</v>
      </c>
      <c r="N240" s="6">
        <v>0</v>
      </c>
      <c r="O240" s="6">
        <v>14700000</v>
      </c>
      <c r="P240" s="6">
        <v>14700000</v>
      </c>
      <c r="Q240" s="6">
        <v>0</v>
      </c>
    </row>
    <row r="241" spans="1:18" customFormat="1" x14ac:dyDescent="0.25">
      <c r="A241" t="s">
        <v>303</v>
      </c>
      <c r="B241" t="s">
        <v>304</v>
      </c>
      <c r="C241">
        <v>276</v>
      </c>
      <c r="D241">
        <v>299</v>
      </c>
      <c r="E241" s="1">
        <v>42801</v>
      </c>
      <c r="F241" t="s">
        <v>47</v>
      </c>
      <c r="G241">
        <v>80772758</v>
      </c>
      <c r="H241" t="s">
        <v>356</v>
      </c>
      <c r="I241" t="s">
        <v>160</v>
      </c>
      <c r="J241">
        <v>48</v>
      </c>
      <c r="K241" s="1">
        <v>42801</v>
      </c>
      <c r="L241" t="s">
        <v>357</v>
      </c>
      <c r="M241" s="6">
        <v>25200000</v>
      </c>
      <c r="N241" s="6">
        <v>0</v>
      </c>
      <c r="O241" s="6">
        <v>25200000</v>
      </c>
      <c r="P241" s="6">
        <v>25200000</v>
      </c>
      <c r="Q241" s="6">
        <v>0</v>
      </c>
    </row>
    <row r="242" spans="1:18" customFormat="1" x14ac:dyDescent="0.25">
      <c r="A242" t="s">
        <v>303</v>
      </c>
      <c r="B242" t="s">
        <v>304</v>
      </c>
      <c r="C242">
        <v>277</v>
      </c>
      <c r="D242">
        <v>300</v>
      </c>
      <c r="E242" s="1">
        <v>42801</v>
      </c>
      <c r="F242" t="s">
        <v>2</v>
      </c>
      <c r="G242">
        <v>860011153</v>
      </c>
      <c r="H242" t="s">
        <v>70</v>
      </c>
      <c r="I242" t="s">
        <v>28</v>
      </c>
      <c r="J242">
        <v>2</v>
      </c>
      <c r="K242" s="1">
        <v>42755</v>
      </c>
      <c r="L242" t="s">
        <v>358</v>
      </c>
      <c r="M242" s="6">
        <v>58500</v>
      </c>
      <c r="N242" s="6">
        <v>0</v>
      </c>
      <c r="O242" s="6">
        <v>58500</v>
      </c>
      <c r="P242" s="6">
        <v>58500</v>
      </c>
      <c r="Q242" s="6">
        <v>0</v>
      </c>
    </row>
    <row r="243" spans="1:18" customFormat="1" x14ac:dyDescent="0.25">
      <c r="A243" t="s">
        <v>303</v>
      </c>
      <c r="B243" t="s">
        <v>304</v>
      </c>
      <c r="C243">
        <v>293</v>
      </c>
      <c r="D243">
        <v>319</v>
      </c>
      <c r="E243" s="1">
        <v>42831</v>
      </c>
      <c r="F243" t="s">
        <v>2</v>
      </c>
      <c r="G243">
        <v>860011153</v>
      </c>
      <c r="H243" t="s">
        <v>70</v>
      </c>
      <c r="I243" t="s">
        <v>28</v>
      </c>
      <c r="J243">
        <v>4</v>
      </c>
      <c r="K243" s="1">
        <v>42826</v>
      </c>
      <c r="L243" t="s">
        <v>358</v>
      </c>
      <c r="M243" s="6">
        <v>58500</v>
      </c>
      <c r="N243" s="6">
        <v>0</v>
      </c>
      <c r="O243" s="6">
        <v>58500</v>
      </c>
      <c r="P243" s="6">
        <v>58500</v>
      </c>
      <c r="Q243" s="6">
        <v>0</v>
      </c>
    </row>
    <row r="244" spans="1:18" s="10" customFormat="1" x14ac:dyDescent="0.25">
      <c r="A244" t="s">
        <v>303</v>
      </c>
      <c r="B244" t="s">
        <v>304</v>
      </c>
      <c r="C244">
        <v>301</v>
      </c>
      <c r="D244">
        <v>343</v>
      </c>
      <c r="E244" s="1">
        <v>42857</v>
      </c>
      <c r="F244" t="s">
        <v>2</v>
      </c>
      <c r="G244">
        <v>860011153</v>
      </c>
      <c r="H244" t="s">
        <v>70</v>
      </c>
      <c r="I244" t="s">
        <v>28</v>
      </c>
      <c r="J244">
        <v>5</v>
      </c>
      <c r="K244" s="1">
        <v>42826</v>
      </c>
      <c r="L244" t="s">
        <v>358</v>
      </c>
      <c r="M244" s="6">
        <v>58500</v>
      </c>
      <c r="N244" s="6">
        <v>0</v>
      </c>
      <c r="O244" s="6">
        <v>58500</v>
      </c>
      <c r="P244" s="6">
        <v>58500</v>
      </c>
      <c r="Q244" s="6">
        <v>0</v>
      </c>
      <c r="R244"/>
    </row>
    <row r="245" spans="1:18" s="10" customFormat="1" x14ac:dyDescent="0.25">
      <c r="A245" t="s">
        <v>303</v>
      </c>
      <c r="B245" t="s">
        <v>304</v>
      </c>
      <c r="C245">
        <v>319</v>
      </c>
      <c r="D245">
        <v>361</v>
      </c>
      <c r="E245" s="1">
        <v>42887</v>
      </c>
      <c r="F245" t="s">
        <v>2</v>
      </c>
      <c r="G245">
        <v>860011153</v>
      </c>
      <c r="H245" t="s">
        <v>70</v>
      </c>
      <c r="I245" t="s">
        <v>28</v>
      </c>
      <c r="J245">
        <v>6</v>
      </c>
      <c r="K245" s="1">
        <v>42887</v>
      </c>
      <c r="L245" t="s">
        <v>589</v>
      </c>
      <c r="M245" s="6">
        <v>58500</v>
      </c>
      <c r="N245" s="6">
        <v>0</v>
      </c>
      <c r="O245" s="6">
        <v>58500</v>
      </c>
      <c r="P245" s="6">
        <v>58500</v>
      </c>
      <c r="Q245" s="6">
        <v>0</v>
      </c>
      <c r="R245"/>
    </row>
    <row r="246" spans="1:18" s="10" customFormat="1" x14ac:dyDescent="0.25">
      <c r="A246" t="s">
        <v>303</v>
      </c>
      <c r="B246" t="s">
        <v>304</v>
      </c>
      <c r="C246">
        <v>322</v>
      </c>
      <c r="D246">
        <v>374</v>
      </c>
      <c r="E246" s="1">
        <v>42888</v>
      </c>
      <c r="F246" t="s">
        <v>47</v>
      </c>
      <c r="G246">
        <v>79472050</v>
      </c>
      <c r="H246" t="s">
        <v>592</v>
      </c>
      <c r="I246" t="s">
        <v>160</v>
      </c>
      <c r="J246">
        <v>55</v>
      </c>
      <c r="K246" s="1">
        <v>42888</v>
      </c>
      <c r="L246" t="s">
        <v>593</v>
      </c>
      <c r="M246" s="6">
        <v>42496667</v>
      </c>
      <c r="N246" s="6">
        <v>0</v>
      </c>
      <c r="O246" s="6">
        <v>42496667</v>
      </c>
      <c r="P246" s="6">
        <v>38226667</v>
      </c>
      <c r="Q246" s="6">
        <v>4270000</v>
      </c>
      <c r="R246"/>
    </row>
    <row r="247" spans="1:18" customFormat="1" x14ac:dyDescent="0.25">
      <c r="A247" t="s">
        <v>303</v>
      </c>
      <c r="B247" t="s">
        <v>304</v>
      </c>
      <c r="C247">
        <v>325</v>
      </c>
      <c r="D247">
        <v>370</v>
      </c>
      <c r="E247" s="1">
        <v>42888</v>
      </c>
      <c r="F247" t="s">
        <v>47</v>
      </c>
      <c r="G247">
        <v>1020770122</v>
      </c>
      <c r="H247" t="s">
        <v>590</v>
      </c>
      <c r="I247" t="s">
        <v>160</v>
      </c>
      <c r="J247">
        <v>56</v>
      </c>
      <c r="K247" s="1">
        <v>42888</v>
      </c>
      <c r="L247" t="s">
        <v>591</v>
      </c>
      <c r="M247" s="6">
        <v>29956667</v>
      </c>
      <c r="N247" s="6">
        <v>0</v>
      </c>
      <c r="O247" s="6">
        <v>29956667</v>
      </c>
      <c r="P247" s="6">
        <v>27090000</v>
      </c>
      <c r="Q247" s="6">
        <v>2866667</v>
      </c>
    </row>
    <row r="248" spans="1:18" customFormat="1" x14ac:dyDescent="0.25">
      <c r="A248" t="s">
        <v>303</v>
      </c>
      <c r="B248" t="s">
        <v>304</v>
      </c>
      <c r="C248">
        <v>328</v>
      </c>
      <c r="D248">
        <v>379</v>
      </c>
      <c r="E248" s="1">
        <v>42902</v>
      </c>
      <c r="F248" t="s">
        <v>47</v>
      </c>
      <c r="G248">
        <v>80041124</v>
      </c>
      <c r="H248" t="s">
        <v>84</v>
      </c>
      <c r="I248" t="s">
        <v>160</v>
      </c>
      <c r="J248">
        <v>21</v>
      </c>
      <c r="K248" s="1">
        <v>42902</v>
      </c>
      <c r="L248" t="s">
        <v>595</v>
      </c>
      <c r="M248" s="6">
        <v>6000000</v>
      </c>
      <c r="N248" s="6">
        <v>0</v>
      </c>
      <c r="O248" s="6">
        <v>6000000</v>
      </c>
      <c r="P248" s="6">
        <v>6000000</v>
      </c>
      <c r="Q248" s="6">
        <v>0</v>
      </c>
    </row>
    <row r="249" spans="1:18" s="10" customFormat="1" x14ac:dyDescent="0.25">
      <c r="A249" t="s">
        <v>303</v>
      </c>
      <c r="B249" t="s">
        <v>304</v>
      </c>
      <c r="C249">
        <v>333</v>
      </c>
      <c r="D249">
        <v>382</v>
      </c>
      <c r="E249" s="1">
        <v>42908</v>
      </c>
      <c r="F249" t="s">
        <v>47</v>
      </c>
      <c r="G249">
        <v>79415517</v>
      </c>
      <c r="H249" t="s">
        <v>216</v>
      </c>
      <c r="I249" t="s">
        <v>160</v>
      </c>
      <c r="J249">
        <v>39</v>
      </c>
      <c r="K249" s="1">
        <v>42908</v>
      </c>
      <c r="L249" t="s">
        <v>596</v>
      </c>
      <c r="M249" s="6">
        <v>9600000</v>
      </c>
      <c r="N249" s="6">
        <v>0</v>
      </c>
      <c r="O249" s="6">
        <v>9600000</v>
      </c>
      <c r="P249" s="6">
        <v>9600000</v>
      </c>
      <c r="Q249" s="6">
        <v>0</v>
      </c>
      <c r="R249"/>
    </row>
    <row r="250" spans="1:18" s="10" customFormat="1" x14ac:dyDescent="0.25">
      <c r="A250" t="s">
        <v>303</v>
      </c>
      <c r="B250" t="s">
        <v>304</v>
      </c>
      <c r="C250">
        <v>334</v>
      </c>
      <c r="D250">
        <v>383</v>
      </c>
      <c r="E250" s="1">
        <v>42908</v>
      </c>
      <c r="F250" t="s">
        <v>47</v>
      </c>
      <c r="G250">
        <v>1098771185</v>
      </c>
      <c r="H250" t="s">
        <v>597</v>
      </c>
      <c r="I250" t="s">
        <v>160</v>
      </c>
      <c r="J250">
        <v>59</v>
      </c>
      <c r="K250" s="1">
        <v>42908</v>
      </c>
      <c r="L250" t="s">
        <v>598</v>
      </c>
      <c r="M250" s="6">
        <v>17733333</v>
      </c>
      <c r="N250" s="6">
        <v>0</v>
      </c>
      <c r="O250" s="6">
        <v>17733333</v>
      </c>
      <c r="P250" s="6">
        <v>15680000</v>
      </c>
      <c r="Q250" s="6">
        <v>2053333</v>
      </c>
      <c r="R250"/>
    </row>
    <row r="251" spans="1:18" customFormat="1" x14ac:dyDescent="0.25">
      <c r="A251" t="s">
        <v>303</v>
      </c>
      <c r="B251" t="s">
        <v>304</v>
      </c>
      <c r="C251">
        <v>340</v>
      </c>
      <c r="D251">
        <v>401</v>
      </c>
      <c r="E251" s="1">
        <v>42920</v>
      </c>
      <c r="F251" t="s">
        <v>2</v>
      </c>
      <c r="G251">
        <v>860011153</v>
      </c>
      <c r="H251" t="s">
        <v>70</v>
      </c>
      <c r="I251" t="s">
        <v>28</v>
      </c>
      <c r="J251">
        <v>7</v>
      </c>
      <c r="K251" s="1">
        <v>42917</v>
      </c>
      <c r="L251" t="s">
        <v>589</v>
      </c>
      <c r="M251" s="6">
        <v>58500</v>
      </c>
      <c r="N251" s="6">
        <v>0</v>
      </c>
      <c r="O251" s="6">
        <v>58500</v>
      </c>
      <c r="P251" s="6">
        <v>58500</v>
      </c>
      <c r="Q251" s="6">
        <v>0</v>
      </c>
    </row>
    <row r="252" spans="1:18" customFormat="1" x14ac:dyDescent="0.25">
      <c r="A252" t="s">
        <v>303</v>
      </c>
      <c r="B252" t="s">
        <v>304</v>
      </c>
      <c r="C252">
        <v>353</v>
      </c>
      <c r="D252">
        <v>412</v>
      </c>
      <c r="E252" s="1">
        <v>42942</v>
      </c>
      <c r="F252" t="s">
        <v>47</v>
      </c>
      <c r="G252">
        <v>79502612</v>
      </c>
      <c r="H252" t="s">
        <v>602</v>
      </c>
      <c r="I252" t="s">
        <v>160</v>
      </c>
      <c r="J252">
        <v>62</v>
      </c>
      <c r="K252" s="1">
        <v>42942</v>
      </c>
      <c r="L252" t="s">
        <v>603</v>
      </c>
      <c r="M252" s="6">
        <v>10466666</v>
      </c>
      <c r="N252" s="6">
        <v>0</v>
      </c>
      <c r="O252" s="6">
        <v>10466666</v>
      </c>
      <c r="P252" s="6">
        <v>9200000</v>
      </c>
      <c r="Q252" s="6">
        <v>1266666</v>
      </c>
    </row>
    <row r="253" spans="1:18" s="10" customFormat="1" x14ac:dyDescent="0.25">
      <c r="A253" t="s">
        <v>303</v>
      </c>
      <c r="B253" t="s">
        <v>304</v>
      </c>
      <c r="C253">
        <v>361</v>
      </c>
      <c r="D253">
        <v>432</v>
      </c>
      <c r="E253" s="1">
        <v>42948</v>
      </c>
      <c r="F253" t="s">
        <v>2</v>
      </c>
      <c r="G253">
        <v>860011153</v>
      </c>
      <c r="H253" t="s">
        <v>70</v>
      </c>
      <c r="I253" t="s">
        <v>28</v>
      </c>
      <c r="J253">
        <v>8</v>
      </c>
      <c r="K253" s="1">
        <v>42948</v>
      </c>
      <c r="L253" t="s">
        <v>690</v>
      </c>
      <c r="M253" s="6">
        <v>58500</v>
      </c>
      <c r="N253" s="6">
        <v>0</v>
      </c>
      <c r="O253" s="6">
        <v>58500</v>
      </c>
      <c r="P253" s="6">
        <v>58500</v>
      </c>
      <c r="Q253" s="6">
        <v>0</v>
      </c>
      <c r="R253"/>
    </row>
    <row r="254" spans="1:18" customFormat="1" x14ac:dyDescent="0.25">
      <c r="A254" t="s">
        <v>303</v>
      </c>
      <c r="B254" t="s">
        <v>304</v>
      </c>
      <c r="C254">
        <v>366</v>
      </c>
      <c r="D254">
        <v>441</v>
      </c>
      <c r="E254" s="1">
        <v>42965</v>
      </c>
      <c r="F254" t="s">
        <v>47</v>
      </c>
      <c r="G254">
        <v>80041124</v>
      </c>
      <c r="H254" t="s">
        <v>84</v>
      </c>
      <c r="I254" t="s">
        <v>160</v>
      </c>
      <c r="J254">
        <v>65</v>
      </c>
      <c r="K254" s="1">
        <v>42965</v>
      </c>
      <c r="L254" t="s">
        <v>692</v>
      </c>
      <c r="M254" s="6">
        <v>13300000</v>
      </c>
      <c r="N254" s="6">
        <v>0</v>
      </c>
      <c r="O254" s="6">
        <v>13300000</v>
      </c>
      <c r="P254" s="6">
        <v>11700000</v>
      </c>
      <c r="Q254" s="6">
        <v>1600000</v>
      </c>
    </row>
    <row r="255" spans="1:18" customFormat="1" x14ac:dyDescent="0.25">
      <c r="A255" t="s">
        <v>303</v>
      </c>
      <c r="B255" t="s">
        <v>304</v>
      </c>
      <c r="C255">
        <v>370</v>
      </c>
      <c r="D255">
        <v>442</v>
      </c>
      <c r="E255" s="1">
        <v>42979</v>
      </c>
      <c r="F255" t="s">
        <v>47</v>
      </c>
      <c r="G255">
        <v>79415517</v>
      </c>
      <c r="H255" t="s">
        <v>216</v>
      </c>
      <c r="I255" t="s">
        <v>160</v>
      </c>
      <c r="J255">
        <v>66</v>
      </c>
      <c r="K255" s="1">
        <v>42979</v>
      </c>
      <c r="L255" t="s">
        <v>693</v>
      </c>
      <c r="M255" s="6">
        <v>19040000</v>
      </c>
      <c r="N255" s="6">
        <v>0</v>
      </c>
      <c r="O255" s="6">
        <v>19040000</v>
      </c>
      <c r="P255" s="6">
        <v>16640000</v>
      </c>
      <c r="Q255" s="6">
        <v>2400000</v>
      </c>
    </row>
    <row r="256" spans="1:18" customFormat="1" x14ac:dyDescent="0.25">
      <c r="A256" t="s">
        <v>303</v>
      </c>
      <c r="B256" t="s">
        <v>304</v>
      </c>
      <c r="C256">
        <v>375</v>
      </c>
      <c r="D256">
        <v>445</v>
      </c>
      <c r="E256" s="1">
        <v>42982</v>
      </c>
      <c r="F256" t="s">
        <v>2</v>
      </c>
      <c r="G256">
        <v>860011153</v>
      </c>
      <c r="H256" t="s">
        <v>70</v>
      </c>
      <c r="I256" t="s">
        <v>28</v>
      </c>
      <c r="J256">
        <v>9</v>
      </c>
      <c r="K256" s="1">
        <v>42979</v>
      </c>
      <c r="L256" t="s">
        <v>690</v>
      </c>
      <c r="M256" s="6">
        <v>58500</v>
      </c>
      <c r="N256" s="6">
        <v>0</v>
      </c>
      <c r="O256" s="6">
        <v>58500</v>
      </c>
      <c r="P256" s="6">
        <v>58500</v>
      </c>
      <c r="Q256" s="6">
        <v>0</v>
      </c>
    </row>
    <row r="257" spans="1:18" customFormat="1" x14ac:dyDescent="0.25">
      <c r="A257" t="s">
        <v>303</v>
      </c>
      <c r="B257" t="s">
        <v>304</v>
      </c>
      <c r="C257">
        <v>376</v>
      </c>
      <c r="D257">
        <v>448</v>
      </c>
      <c r="E257" s="1">
        <v>42984</v>
      </c>
      <c r="F257" t="s">
        <v>47</v>
      </c>
      <c r="G257">
        <v>80772758</v>
      </c>
      <c r="H257" t="s">
        <v>356</v>
      </c>
      <c r="I257" t="s">
        <v>160</v>
      </c>
      <c r="J257">
        <v>48</v>
      </c>
      <c r="K257" s="1">
        <v>42984</v>
      </c>
      <c r="L257" t="s">
        <v>696</v>
      </c>
      <c r="M257" s="6">
        <v>12600000</v>
      </c>
      <c r="N257" s="6">
        <v>12600000</v>
      </c>
      <c r="O257" s="6">
        <v>0</v>
      </c>
      <c r="P257" s="6">
        <v>0</v>
      </c>
      <c r="Q257" s="6">
        <v>0</v>
      </c>
    </row>
    <row r="258" spans="1:18" s="10" customFormat="1" x14ac:dyDescent="0.25">
      <c r="A258" t="s">
        <v>303</v>
      </c>
      <c r="B258" t="s">
        <v>304</v>
      </c>
      <c r="C258">
        <v>376</v>
      </c>
      <c r="D258">
        <v>462</v>
      </c>
      <c r="E258" s="1">
        <v>42986</v>
      </c>
      <c r="F258" t="s">
        <v>47</v>
      </c>
      <c r="G258">
        <v>80772758</v>
      </c>
      <c r="H258" t="s">
        <v>356</v>
      </c>
      <c r="I258" t="s">
        <v>160</v>
      </c>
      <c r="J258">
        <v>48</v>
      </c>
      <c r="K258" s="1">
        <v>42986</v>
      </c>
      <c r="L258" t="s">
        <v>696</v>
      </c>
      <c r="M258" s="6">
        <v>12600000</v>
      </c>
      <c r="N258" s="6">
        <v>0</v>
      </c>
      <c r="O258" s="6">
        <v>12600000</v>
      </c>
      <c r="P258" s="6">
        <v>12600000</v>
      </c>
      <c r="Q258" s="6">
        <v>0</v>
      </c>
      <c r="R258"/>
    </row>
    <row r="259" spans="1:18" s="10" customFormat="1" x14ac:dyDescent="0.25">
      <c r="A259" t="s">
        <v>303</v>
      </c>
      <c r="B259" t="s">
        <v>304</v>
      </c>
      <c r="C259">
        <v>381</v>
      </c>
      <c r="D259">
        <v>464</v>
      </c>
      <c r="E259" s="1">
        <v>42991</v>
      </c>
      <c r="F259" t="s">
        <v>47</v>
      </c>
      <c r="G259">
        <v>52865785</v>
      </c>
      <c r="H259" t="s">
        <v>185</v>
      </c>
      <c r="I259" t="s">
        <v>160</v>
      </c>
      <c r="J259">
        <v>22</v>
      </c>
      <c r="K259" s="1">
        <v>42991</v>
      </c>
      <c r="L259" t="s">
        <v>698</v>
      </c>
      <c r="M259" s="6">
        <v>15050000</v>
      </c>
      <c r="N259" s="6">
        <v>0</v>
      </c>
      <c r="O259" s="6">
        <v>15050000</v>
      </c>
      <c r="P259" s="6">
        <v>13043333</v>
      </c>
      <c r="Q259" s="6">
        <v>2006667</v>
      </c>
      <c r="R259"/>
    </row>
    <row r="260" spans="1:18" customFormat="1" x14ac:dyDescent="0.25">
      <c r="A260" t="s">
        <v>303</v>
      </c>
      <c r="B260" t="s">
        <v>304</v>
      </c>
      <c r="C260">
        <v>384</v>
      </c>
      <c r="D260">
        <v>504</v>
      </c>
      <c r="E260" s="1">
        <v>43011</v>
      </c>
      <c r="F260" t="s">
        <v>2</v>
      </c>
      <c r="G260">
        <v>900094086</v>
      </c>
      <c r="H260" t="s">
        <v>715</v>
      </c>
      <c r="I260" t="s">
        <v>158</v>
      </c>
      <c r="J260">
        <v>84</v>
      </c>
      <c r="K260" s="1">
        <v>43011</v>
      </c>
      <c r="L260" t="s">
        <v>716</v>
      </c>
      <c r="M260" s="6">
        <v>9520000</v>
      </c>
      <c r="N260" s="6">
        <v>0</v>
      </c>
      <c r="O260" s="6">
        <v>9520000</v>
      </c>
      <c r="P260" s="6">
        <v>9520000</v>
      </c>
      <c r="Q260" s="6">
        <v>0</v>
      </c>
    </row>
    <row r="261" spans="1:18" customFormat="1" x14ac:dyDescent="0.25">
      <c r="A261" t="s">
        <v>303</v>
      </c>
      <c r="B261" t="s">
        <v>304</v>
      </c>
      <c r="C261">
        <v>386</v>
      </c>
      <c r="D261">
        <v>468</v>
      </c>
      <c r="E261" s="1">
        <v>42998</v>
      </c>
      <c r="F261" t="s">
        <v>47</v>
      </c>
      <c r="G261">
        <v>51749302</v>
      </c>
      <c r="H261" t="s">
        <v>700</v>
      </c>
      <c r="I261" t="s">
        <v>160</v>
      </c>
      <c r="J261">
        <v>70</v>
      </c>
      <c r="K261" s="1">
        <v>42998</v>
      </c>
      <c r="L261" t="s">
        <v>701</v>
      </c>
      <c r="M261" s="6">
        <v>10230000</v>
      </c>
      <c r="N261" s="6">
        <v>0</v>
      </c>
      <c r="O261" s="6">
        <v>10230000</v>
      </c>
      <c r="P261" s="6">
        <v>8576667</v>
      </c>
      <c r="Q261" s="6">
        <v>1653333</v>
      </c>
    </row>
    <row r="262" spans="1:18" customFormat="1" x14ac:dyDescent="0.25">
      <c r="A262" t="s">
        <v>303</v>
      </c>
      <c r="B262" t="s">
        <v>304</v>
      </c>
      <c r="C262">
        <v>387</v>
      </c>
      <c r="D262">
        <v>470</v>
      </c>
      <c r="E262" s="1">
        <v>43000</v>
      </c>
      <c r="F262" t="s">
        <v>47</v>
      </c>
      <c r="G262">
        <v>52938311</v>
      </c>
      <c r="H262" t="s">
        <v>191</v>
      </c>
      <c r="I262" t="s">
        <v>160</v>
      </c>
      <c r="J262">
        <v>37</v>
      </c>
      <c r="K262" s="1">
        <v>43000</v>
      </c>
      <c r="L262" t="s">
        <v>703</v>
      </c>
      <c r="M262" s="6">
        <v>8406667</v>
      </c>
      <c r="N262" s="6">
        <v>0</v>
      </c>
      <c r="O262" s="6">
        <v>8406667</v>
      </c>
      <c r="P262" s="6">
        <v>7106667</v>
      </c>
      <c r="Q262" s="6">
        <v>1300000</v>
      </c>
    </row>
    <row r="263" spans="1:18" s="10" customFormat="1" x14ac:dyDescent="0.25">
      <c r="A263" t="s">
        <v>303</v>
      </c>
      <c r="B263" t="s">
        <v>304</v>
      </c>
      <c r="C263">
        <v>388</v>
      </c>
      <c r="D263">
        <v>472</v>
      </c>
      <c r="E263" s="1">
        <v>43000</v>
      </c>
      <c r="F263" t="s">
        <v>47</v>
      </c>
      <c r="G263">
        <v>1018448341</v>
      </c>
      <c r="H263" t="s">
        <v>328</v>
      </c>
      <c r="I263" t="s">
        <v>160</v>
      </c>
      <c r="J263">
        <v>25</v>
      </c>
      <c r="K263" s="1">
        <v>43000</v>
      </c>
      <c r="L263" t="s">
        <v>705</v>
      </c>
      <c r="M263" s="6">
        <v>10023333</v>
      </c>
      <c r="N263" s="6">
        <v>0</v>
      </c>
      <c r="O263" s="6">
        <v>10023333</v>
      </c>
      <c r="P263" s="6">
        <v>8473333</v>
      </c>
      <c r="Q263" s="6">
        <v>1550000</v>
      </c>
      <c r="R263"/>
    </row>
    <row r="264" spans="1:18" customFormat="1" x14ac:dyDescent="0.25">
      <c r="A264" t="s">
        <v>303</v>
      </c>
      <c r="B264" t="s">
        <v>304</v>
      </c>
      <c r="C264">
        <v>395</v>
      </c>
      <c r="D264">
        <v>471</v>
      </c>
      <c r="E264" s="1">
        <v>43000</v>
      </c>
      <c r="F264" t="s">
        <v>47</v>
      </c>
      <c r="G264">
        <v>1144037315</v>
      </c>
      <c r="H264" t="s">
        <v>224</v>
      </c>
      <c r="I264" t="s">
        <v>160</v>
      </c>
      <c r="J264">
        <v>73</v>
      </c>
      <c r="K264" s="1">
        <v>43000</v>
      </c>
      <c r="L264" t="s">
        <v>704</v>
      </c>
      <c r="M264" s="6">
        <v>14373333</v>
      </c>
      <c r="N264" s="6">
        <v>0</v>
      </c>
      <c r="O264" s="6">
        <v>14373333</v>
      </c>
      <c r="P264" s="6">
        <v>11733333</v>
      </c>
      <c r="Q264" s="6">
        <v>2640000</v>
      </c>
    </row>
    <row r="265" spans="1:18" customFormat="1" x14ac:dyDescent="0.25">
      <c r="A265" t="s">
        <v>303</v>
      </c>
      <c r="B265" t="s">
        <v>304</v>
      </c>
      <c r="C265">
        <v>396</v>
      </c>
      <c r="D265">
        <v>469</v>
      </c>
      <c r="E265" s="1">
        <v>43000</v>
      </c>
      <c r="F265" t="s">
        <v>47</v>
      </c>
      <c r="G265">
        <v>79765033</v>
      </c>
      <c r="H265" t="s">
        <v>109</v>
      </c>
      <c r="I265" t="s">
        <v>160</v>
      </c>
      <c r="J265">
        <v>71</v>
      </c>
      <c r="K265" s="1">
        <v>43000</v>
      </c>
      <c r="L265" t="s">
        <v>702</v>
      </c>
      <c r="M265" s="6">
        <v>14700000</v>
      </c>
      <c r="N265" s="6">
        <v>0</v>
      </c>
      <c r="O265" s="6">
        <v>14700000</v>
      </c>
      <c r="P265" s="6">
        <v>12450000</v>
      </c>
      <c r="Q265" s="6">
        <v>2250000</v>
      </c>
    </row>
    <row r="266" spans="1:18" s="10" customFormat="1" x14ac:dyDescent="0.25">
      <c r="A266" t="s">
        <v>303</v>
      </c>
      <c r="B266" t="s">
        <v>304</v>
      </c>
      <c r="C266">
        <v>402</v>
      </c>
      <c r="D266">
        <v>481</v>
      </c>
      <c r="E266" s="1">
        <v>43005</v>
      </c>
      <c r="F266" t="s">
        <v>47</v>
      </c>
      <c r="G266">
        <v>51985575</v>
      </c>
      <c r="H266" t="s">
        <v>78</v>
      </c>
      <c r="I266" t="s">
        <v>160</v>
      </c>
      <c r="J266">
        <v>78</v>
      </c>
      <c r="K266" s="1">
        <v>43005</v>
      </c>
      <c r="L266" t="s">
        <v>706</v>
      </c>
      <c r="M266" s="6">
        <v>6266667</v>
      </c>
      <c r="N266" s="6">
        <v>0</v>
      </c>
      <c r="O266" s="6">
        <v>6266667</v>
      </c>
      <c r="P266" s="6">
        <v>5200000</v>
      </c>
      <c r="Q266" s="6">
        <v>1066667</v>
      </c>
      <c r="R266"/>
    </row>
    <row r="267" spans="1:18" customFormat="1" x14ac:dyDescent="0.25">
      <c r="A267" t="s">
        <v>303</v>
      </c>
      <c r="B267" t="s">
        <v>304</v>
      </c>
      <c r="C267">
        <v>403</v>
      </c>
      <c r="D267">
        <v>506</v>
      </c>
      <c r="E267" s="1">
        <v>43013</v>
      </c>
      <c r="F267" t="s">
        <v>47</v>
      </c>
      <c r="G267">
        <v>52437503</v>
      </c>
      <c r="H267" t="s">
        <v>77</v>
      </c>
      <c r="I267" t="s">
        <v>160</v>
      </c>
      <c r="J267">
        <v>4</v>
      </c>
      <c r="K267" s="1">
        <v>42776</v>
      </c>
      <c r="L267" t="s">
        <v>717</v>
      </c>
      <c r="M267" s="6">
        <v>8266667</v>
      </c>
      <c r="N267" s="6">
        <v>0</v>
      </c>
      <c r="O267" s="6">
        <v>8266667</v>
      </c>
      <c r="P267" s="6">
        <v>6716667</v>
      </c>
      <c r="Q267" s="6">
        <v>1550000</v>
      </c>
    </row>
    <row r="268" spans="1:18" s="10" customFormat="1" x14ac:dyDescent="0.25">
      <c r="A268" t="s">
        <v>303</v>
      </c>
      <c r="B268" t="s">
        <v>304</v>
      </c>
      <c r="C268">
        <v>404</v>
      </c>
      <c r="D268">
        <v>508</v>
      </c>
      <c r="E268" s="1">
        <v>43014</v>
      </c>
      <c r="F268" t="s">
        <v>47</v>
      </c>
      <c r="G268">
        <v>38610462</v>
      </c>
      <c r="H268" t="s">
        <v>82</v>
      </c>
      <c r="I268" t="s">
        <v>160</v>
      </c>
      <c r="J268">
        <v>42</v>
      </c>
      <c r="K268" s="1">
        <v>43014</v>
      </c>
      <c r="L268" t="s">
        <v>719</v>
      </c>
      <c r="M268" s="6">
        <v>13003341</v>
      </c>
      <c r="N268" s="6">
        <v>0</v>
      </c>
      <c r="O268" s="6">
        <v>13003341</v>
      </c>
      <c r="P268" s="6">
        <v>11436667</v>
      </c>
      <c r="Q268" s="6">
        <v>1566674</v>
      </c>
      <c r="R268"/>
    </row>
    <row r="269" spans="1:18" s="10" customFormat="1" x14ac:dyDescent="0.25">
      <c r="A269" t="s">
        <v>303</v>
      </c>
      <c r="B269" t="s">
        <v>304</v>
      </c>
      <c r="C269">
        <v>407</v>
      </c>
      <c r="D269">
        <v>513</v>
      </c>
      <c r="E269" s="1">
        <v>43017</v>
      </c>
      <c r="F269" t="s">
        <v>47</v>
      </c>
      <c r="G269">
        <v>52430619</v>
      </c>
      <c r="H269" t="s">
        <v>197</v>
      </c>
      <c r="I269" t="s">
        <v>160</v>
      </c>
      <c r="J269">
        <v>8</v>
      </c>
      <c r="K269" s="1">
        <v>43017</v>
      </c>
      <c r="L269" t="s">
        <v>724</v>
      </c>
      <c r="M269" s="6">
        <v>14666666</v>
      </c>
      <c r="N269" s="6">
        <v>0</v>
      </c>
      <c r="O269" s="6">
        <v>14666666</v>
      </c>
      <c r="P269" s="6">
        <v>11916666</v>
      </c>
      <c r="Q269" s="6">
        <v>2750000</v>
      </c>
      <c r="R269"/>
    </row>
    <row r="270" spans="1:18" s="16" customFormat="1" x14ac:dyDescent="0.25">
      <c r="A270" t="s">
        <v>303</v>
      </c>
      <c r="B270" t="s">
        <v>304</v>
      </c>
      <c r="C270">
        <v>409</v>
      </c>
      <c r="D270">
        <v>484</v>
      </c>
      <c r="E270" s="1">
        <v>43007</v>
      </c>
      <c r="F270" t="s">
        <v>47</v>
      </c>
      <c r="G270">
        <v>1022957446</v>
      </c>
      <c r="H270" t="s">
        <v>75</v>
      </c>
      <c r="I270" t="s">
        <v>160</v>
      </c>
      <c r="J270">
        <v>82</v>
      </c>
      <c r="K270" s="1">
        <v>43007</v>
      </c>
      <c r="L270" t="s">
        <v>708</v>
      </c>
      <c r="M270" s="6">
        <v>8100000</v>
      </c>
      <c r="N270" s="6">
        <v>0</v>
      </c>
      <c r="O270" s="6">
        <v>8100000</v>
      </c>
      <c r="P270" s="6">
        <v>5573333</v>
      </c>
      <c r="Q270" s="6">
        <v>2526667</v>
      </c>
      <c r="R270"/>
    </row>
    <row r="271" spans="1:18" s="16" customFormat="1" x14ac:dyDescent="0.25">
      <c r="A271" t="s">
        <v>303</v>
      </c>
      <c r="B271" t="s">
        <v>304</v>
      </c>
      <c r="C271">
        <v>411</v>
      </c>
      <c r="D271">
        <v>512</v>
      </c>
      <c r="E271" s="1">
        <v>43017</v>
      </c>
      <c r="F271" t="s">
        <v>47</v>
      </c>
      <c r="G271">
        <v>1097332656</v>
      </c>
      <c r="H271" t="s">
        <v>203</v>
      </c>
      <c r="I271" t="s">
        <v>160</v>
      </c>
      <c r="J271">
        <v>15</v>
      </c>
      <c r="K271" s="1">
        <v>43017</v>
      </c>
      <c r="L271" t="s">
        <v>723</v>
      </c>
      <c r="M271" s="6">
        <v>7200000</v>
      </c>
      <c r="N271" s="6">
        <v>0</v>
      </c>
      <c r="O271" s="6">
        <v>7200000</v>
      </c>
      <c r="P271" s="6">
        <v>5850000</v>
      </c>
      <c r="Q271" s="6">
        <v>1350000</v>
      </c>
      <c r="R271"/>
    </row>
    <row r="272" spans="1:18" s="16" customFormat="1" x14ac:dyDescent="0.25">
      <c r="A272" t="s">
        <v>303</v>
      </c>
      <c r="B272" t="s">
        <v>304</v>
      </c>
      <c r="C272">
        <v>413</v>
      </c>
      <c r="D272">
        <v>486</v>
      </c>
      <c r="E272" s="1">
        <v>43010</v>
      </c>
      <c r="F272" t="s">
        <v>2</v>
      </c>
      <c r="G272">
        <v>860011153</v>
      </c>
      <c r="H272" t="s">
        <v>70</v>
      </c>
      <c r="I272" t="s">
        <v>23</v>
      </c>
      <c r="J272">
        <v>10</v>
      </c>
      <c r="K272" s="1">
        <v>43009</v>
      </c>
      <c r="L272" t="s">
        <v>709</v>
      </c>
      <c r="M272" s="6">
        <v>58500</v>
      </c>
      <c r="N272" s="6">
        <v>0</v>
      </c>
      <c r="O272" s="6">
        <v>58500</v>
      </c>
      <c r="P272" s="6">
        <v>58500</v>
      </c>
      <c r="Q272" s="6">
        <v>0</v>
      </c>
      <c r="R272"/>
    </row>
    <row r="273" spans="1:18" s="16" customFormat="1" x14ac:dyDescent="0.25">
      <c r="A273" t="s">
        <v>303</v>
      </c>
      <c r="B273" t="s">
        <v>304</v>
      </c>
      <c r="C273">
        <v>415</v>
      </c>
      <c r="D273">
        <v>511</v>
      </c>
      <c r="E273" s="1">
        <v>43017</v>
      </c>
      <c r="F273" t="s">
        <v>47</v>
      </c>
      <c r="G273">
        <v>53102450</v>
      </c>
      <c r="H273" t="s">
        <v>183</v>
      </c>
      <c r="I273" t="s">
        <v>160</v>
      </c>
      <c r="J273">
        <v>6</v>
      </c>
      <c r="K273" s="1">
        <v>42776</v>
      </c>
      <c r="L273" t="s">
        <v>722</v>
      </c>
      <c r="M273" s="6">
        <v>5600000</v>
      </c>
      <c r="N273" s="6">
        <v>0</v>
      </c>
      <c r="O273" s="6">
        <v>5600000</v>
      </c>
      <c r="P273" s="6">
        <v>4550000</v>
      </c>
      <c r="Q273" s="6">
        <v>1050000</v>
      </c>
      <c r="R273"/>
    </row>
    <row r="274" spans="1:18" s="16" customFormat="1" x14ac:dyDescent="0.25">
      <c r="A274" t="s">
        <v>303</v>
      </c>
      <c r="B274" t="s">
        <v>304</v>
      </c>
      <c r="C274">
        <v>417</v>
      </c>
      <c r="D274">
        <v>509</v>
      </c>
      <c r="E274" s="1">
        <v>43017</v>
      </c>
      <c r="F274" t="s">
        <v>47</v>
      </c>
      <c r="G274">
        <v>51907536</v>
      </c>
      <c r="H274" t="s">
        <v>76</v>
      </c>
      <c r="I274" t="s">
        <v>160</v>
      </c>
      <c r="J274">
        <v>10</v>
      </c>
      <c r="K274" s="1">
        <v>43017</v>
      </c>
      <c r="L274" t="s">
        <v>720</v>
      </c>
      <c r="M274" s="6">
        <v>7200000</v>
      </c>
      <c r="N274" s="6">
        <v>0</v>
      </c>
      <c r="O274" s="6">
        <v>7200000</v>
      </c>
      <c r="P274" s="6">
        <v>5850000</v>
      </c>
      <c r="Q274" s="6">
        <v>1350000</v>
      </c>
      <c r="R274"/>
    </row>
    <row r="275" spans="1:18" s="16" customFormat="1" x14ac:dyDescent="0.25">
      <c r="A275" t="s">
        <v>303</v>
      </c>
      <c r="B275" t="s">
        <v>304</v>
      </c>
      <c r="C275">
        <v>422</v>
      </c>
      <c r="D275">
        <v>510</v>
      </c>
      <c r="E275" s="1">
        <v>43017</v>
      </c>
      <c r="F275" t="s">
        <v>47</v>
      </c>
      <c r="G275">
        <v>1070586930</v>
      </c>
      <c r="H275" t="s">
        <v>187</v>
      </c>
      <c r="I275" t="s">
        <v>160</v>
      </c>
      <c r="J275">
        <v>11</v>
      </c>
      <c r="K275" s="1">
        <v>43017</v>
      </c>
      <c r="L275" t="s">
        <v>721</v>
      </c>
      <c r="M275" s="6">
        <v>14666666</v>
      </c>
      <c r="N275" s="6">
        <v>0</v>
      </c>
      <c r="O275" s="6">
        <v>14666666</v>
      </c>
      <c r="P275" s="6">
        <v>11916667</v>
      </c>
      <c r="Q275" s="6">
        <v>2749999</v>
      </c>
      <c r="R275"/>
    </row>
    <row r="276" spans="1:18" s="16" customFormat="1" x14ac:dyDescent="0.25">
      <c r="A276" t="s">
        <v>303</v>
      </c>
      <c r="B276" t="s">
        <v>304</v>
      </c>
      <c r="C276">
        <v>424</v>
      </c>
      <c r="D276">
        <v>516</v>
      </c>
      <c r="E276" s="1">
        <v>43017</v>
      </c>
      <c r="F276" t="s">
        <v>47</v>
      </c>
      <c r="G276">
        <v>1010190370</v>
      </c>
      <c r="H276" t="s">
        <v>83</v>
      </c>
      <c r="I276" t="s">
        <v>160</v>
      </c>
      <c r="J276">
        <v>16</v>
      </c>
      <c r="K276" s="1">
        <v>42776</v>
      </c>
      <c r="L276" t="s">
        <v>727</v>
      </c>
      <c r="M276" s="6">
        <v>12533333</v>
      </c>
      <c r="N276" s="6">
        <v>0</v>
      </c>
      <c r="O276" s="6">
        <v>12533333</v>
      </c>
      <c r="P276" s="6">
        <v>10183333</v>
      </c>
      <c r="Q276" s="6">
        <v>2350000</v>
      </c>
      <c r="R276"/>
    </row>
    <row r="277" spans="1:18" s="16" customFormat="1" x14ac:dyDescent="0.25">
      <c r="A277" t="s">
        <v>303</v>
      </c>
      <c r="B277" t="s">
        <v>304</v>
      </c>
      <c r="C277">
        <v>425</v>
      </c>
      <c r="D277">
        <v>507</v>
      </c>
      <c r="E277" s="1">
        <v>43014</v>
      </c>
      <c r="F277" t="s">
        <v>47</v>
      </c>
      <c r="G277">
        <v>1032462820</v>
      </c>
      <c r="H277" t="s">
        <v>350</v>
      </c>
      <c r="I277" t="s">
        <v>160</v>
      </c>
      <c r="J277">
        <v>44</v>
      </c>
      <c r="K277" s="1">
        <v>43014</v>
      </c>
      <c r="L277" t="s">
        <v>718</v>
      </c>
      <c r="M277" s="6">
        <v>5810000</v>
      </c>
      <c r="N277" s="6">
        <v>0</v>
      </c>
      <c r="O277" s="6">
        <v>5810000</v>
      </c>
      <c r="P277" s="6">
        <v>4760000</v>
      </c>
      <c r="Q277" s="6">
        <v>1050000</v>
      </c>
      <c r="R277"/>
    </row>
    <row r="278" spans="1:18" s="16" customFormat="1" x14ac:dyDescent="0.25">
      <c r="A278" t="s">
        <v>303</v>
      </c>
      <c r="B278" t="s">
        <v>304</v>
      </c>
      <c r="C278">
        <v>426</v>
      </c>
      <c r="D278">
        <v>514</v>
      </c>
      <c r="E278" s="1">
        <v>43017</v>
      </c>
      <c r="F278" t="s">
        <v>47</v>
      </c>
      <c r="G278">
        <v>1014213880</v>
      </c>
      <c r="H278" t="s">
        <v>189</v>
      </c>
      <c r="I278" t="s">
        <v>160</v>
      </c>
      <c r="J278">
        <v>7</v>
      </c>
      <c r="K278" s="1">
        <v>43017</v>
      </c>
      <c r="L278" t="s">
        <v>725</v>
      </c>
      <c r="M278" s="6">
        <v>10819850</v>
      </c>
      <c r="N278" s="6">
        <v>0</v>
      </c>
      <c r="O278" s="6">
        <v>10819850</v>
      </c>
      <c r="P278" s="6">
        <v>8791129</v>
      </c>
      <c r="Q278" s="6">
        <v>2028721</v>
      </c>
      <c r="R278"/>
    </row>
    <row r="279" spans="1:18" s="16" customFormat="1" x14ac:dyDescent="0.25">
      <c r="A279" t="s">
        <v>303</v>
      </c>
      <c r="B279" t="s">
        <v>304</v>
      </c>
      <c r="C279">
        <v>445</v>
      </c>
      <c r="D279">
        <v>529</v>
      </c>
      <c r="E279" s="1">
        <v>43035</v>
      </c>
      <c r="F279" t="s">
        <v>47</v>
      </c>
      <c r="G279">
        <v>80090976</v>
      </c>
      <c r="H279" t="s">
        <v>734</v>
      </c>
      <c r="I279" t="s">
        <v>160</v>
      </c>
      <c r="J279">
        <v>91</v>
      </c>
      <c r="K279" s="1">
        <v>43035</v>
      </c>
      <c r="L279" t="s">
        <v>735</v>
      </c>
      <c r="M279" s="6">
        <v>8610000</v>
      </c>
      <c r="N279" s="6">
        <v>0</v>
      </c>
      <c r="O279" s="6">
        <v>8610000</v>
      </c>
      <c r="P279" s="6">
        <v>0</v>
      </c>
      <c r="Q279" s="6">
        <v>8610000</v>
      </c>
      <c r="R279"/>
    </row>
    <row r="280" spans="1:18" customFormat="1" x14ac:dyDescent="0.25">
      <c r="A280" t="s">
        <v>303</v>
      </c>
      <c r="B280" t="s">
        <v>304</v>
      </c>
      <c r="C280">
        <v>455</v>
      </c>
      <c r="D280">
        <v>555</v>
      </c>
      <c r="E280" s="1">
        <v>43046</v>
      </c>
      <c r="F280" t="s">
        <v>47</v>
      </c>
      <c r="G280">
        <v>23781808</v>
      </c>
      <c r="H280" t="s">
        <v>737</v>
      </c>
      <c r="I280" t="s">
        <v>160</v>
      </c>
      <c r="J280">
        <v>94</v>
      </c>
      <c r="K280" s="1">
        <v>43046</v>
      </c>
      <c r="L280" t="s">
        <v>738</v>
      </c>
      <c r="M280" s="6">
        <v>10600000</v>
      </c>
      <c r="N280" s="6">
        <v>0</v>
      </c>
      <c r="O280" s="6">
        <v>10600000</v>
      </c>
      <c r="P280" s="6">
        <v>7400000</v>
      </c>
      <c r="Q280" s="6">
        <v>3200000</v>
      </c>
    </row>
    <row r="281" spans="1:18" customFormat="1" x14ac:dyDescent="0.25">
      <c r="A281" t="s">
        <v>303</v>
      </c>
      <c r="B281" t="s">
        <v>304</v>
      </c>
      <c r="C281">
        <v>456</v>
      </c>
      <c r="D281">
        <v>557</v>
      </c>
      <c r="E281" s="1">
        <v>43048</v>
      </c>
      <c r="F281" t="s">
        <v>2</v>
      </c>
      <c r="G281">
        <v>860011153</v>
      </c>
      <c r="H281" t="s">
        <v>70</v>
      </c>
      <c r="I281" t="s">
        <v>28</v>
      </c>
      <c r="J281">
        <v>12</v>
      </c>
      <c r="K281" s="1">
        <v>43048</v>
      </c>
      <c r="L281" t="s">
        <v>739</v>
      </c>
      <c r="M281" s="6">
        <v>114200</v>
      </c>
      <c r="N281" s="6">
        <v>0</v>
      </c>
      <c r="O281" s="6">
        <v>114200</v>
      </c>
      <c r="P281" s="6">
        <v>114200</v>
      </c>
      <c r="Q281" s="6">
        <v>0</v>
      </c>
    </row>
    <row r="282" spans="1:18" s="10" customFormat="1" x14ac:dyDescent="0.25">
      <c r="A282" t="s">
        <v>303</v>
      </c>
      <c r="B282" t="s">
        <v>304</v>
      </c>
      <c r="C282">
        <v>470</v>
      </c>
      <c r="D282">
        <v>574</v>
      </c>
      <c r="E282" s="1">
        <v>43070</v>
      </c>
      <c r="F282" t="s">
        <v>2</v>
      </c>
      <c r="G282">
        <v>860011153</v>
      </c>
      <c r="H282" t="s">
        <v>70</v>
      </c>
      <c r="I282" t="s">
        <v>23</v>
      </c>
      <c r="J282">
        <v>12</v>
      </c>
      <c r="K282" s="1">
        <v>43070</v>
      </c>
      <c r="L282" t="s">
        <v>745</v>
      </c>
      <c r="M282" s="6">
        <v>384700</v>
      </c>
      <c r="N282" s="6">
        <v>0</v>
      </c>
      <c r="O282" s="6">
        <v>384700</v>
      </c>
      <c r="P282" s="6">
        <v>384700</v>
      </c>
      <c r="Q282" s="6">
        <v>0</v>
      </c>
      <c r="R282"/>
    </row>
    <row r="283" spans="1:18" s="16" customFormat="1" x14ac:dyDescent="0.25">
      <c r="A283" t="s">
        <v>303</v>
      </c>
      <c r="B283" t="s">
        <v>304</v>
      </c>
      <c r="C283">
        <v>479</v>
      </c>
      <c r="D283">
        <v>596</v>
      </c>
      <c r="E283" s="1">
        <v>43076</v>
      </c>
      <c r="F283" t="s">
        <v>47</v>
      </c>
      <c r="G283">
        <v>40326729</v>
      </c>
      <c r="H283" t="s">
        <v>748</v>
      </c>
      <c r="I283" t="s">
        <v>160</v>
      </c>
      <c r="J283">
        <v>104</v>
      </c>
      <c r="K283" s="1">
        <v>43076</v>
      </c>
      <c r="L283" t="s">
        <v>749</v>
      </c>
      <c r="M283" s="6">
        <v>3143333</v>
      </c>
      <c r="N283" s="6">
        <v>0</v>
      </c>
      <c r="O283" s="6">
        <v>3143333</v>
      </c>
      <c r="P283" s="6">
        <v>0</v>
      </c>
      <c r="Q283" s="6">
        <v>3143333</v>
      </c>
      <c r="R283"/>
    </row>
    <row r="284" spans="1:18" s="16" customFormat="1" x14ac:dyDescent="0.25">
      <c r="A284" t="s">
        <v>303</v>
      </c>
      <c r="B284" t="s">
        <v>304</v>
      </c>
      <c r="C284">
        <v>481</v>
      </c>
      <c r="D284">
        <v>634</v>
      </c>
      <c r="E284" s="1">
        <v>43097</v>
      </c>
      <c r="F284" t="s">
        <v>47</v>
      </c>
      <c r="G284">
        <v>1010190370</v>
      </c>
      <c r="H284" t="s">
        <v>83</v>
      </c>
      <c r="I284" t="s">
        <v>160</v>
      </c>
      <c r="J284">
        <v>16</v>
      </c>
      <c r="K284" s="1">
        <v>42776</v>
      </c>
      <c r="L284" t="s">
        <v>771</v>
      </c>
      <c r="M284" s="6">
        <v>1880000</v>
      </c>
      <c r="N284" s="6">
        <v>0</v>
      </c>
      <c r="O284" s="6">
        <v>1880000</v>
      </c>
      <c r="P284" s="6">
        <v>0</v>
      </c>
      <c r="Q284" s="6">
        <v>1880000</v>
      </c>
      <c r="R284"/>
    </row>
    <row r="285" spans="1:18" s="16" customFormat="1" x14ac:dyDescent="0.25">
      <c r="A285" t="s">
        <v>303</v>
      </c>
      <c r="B285" t="s">
        <v>304</v>
      </c>
      <c r="C285">
        <v>485</v>
      </c>
      <c r="D285">
        <v>626</v>
      </c>
      <c r="E285" s="1">
        <v>43097</v>
      </c>
      <c r="F285" t="s">
        <v>47</v>
      </c>
      <c r="G285">
        <v>80041124</v>
      </c>
      <c r="H285" t="s">
        <v>84</v>
      </c>
      <c r="I285" t="s">
        <v>160</v>
      </c>
      <c r="J285">
        <v>65</v>
      </c>
      <c r="K285" s="1">
        <v>43097</v>
      </c>
      <c r="L285" t="s">
        <v>773</v>
      </c>
      <c r="M285" s="6">
        <v>1100000</v>
      </c>
      <c r="N285" s="6">
        <v>0</v>
      </c>
      <c r="O285" s="6">
        <v>1100000</v>
      </c>
      <c r="P285" s="6">
        <v>0</v>
      </c>
      <c r="Q285" s="6">
        <v>1100000</v>
      </c>
      <c r="R285"/>
    </row>
    <row r="286" spans="1:18" s="16" customFormat="1" x14ac:dyDescent="0.25">
      <c r="A286" t="s">
        <v>303</v>
      </c>
      <c r="B286" t="s">
        <v>304</v>
      </c>
      <c r="C286">
        <v>486</v>
      </c>
      <c r="D286">
        <v>629</v>
      </c>
      <c r="E286" s="1">
        <v>43097</v>
      </c>
      <c r="F286" t="s">
        <v>47</v>
      </c>
      <c r="G286">
        <v>79502612</v>
      </c>
      <c r="H286" t="s">
        <v>602</v>
      </c>
      <c r="I286" t="s">
        <v>160</v>
      </c>
      <c r="J286">
        <v>62</v>
      </c>
      <c r="K286" s="1">
        <v>43097</v>
      </c>
      <c r="L286" t="s">
        <v>774</v>
      </c>
      <c r="M286" s="6">
        <v>533333</v>
      </c>
      <c r="N286" s="6">
        <v>0</v>
      </c>
      <c r="O286" s="6">
        <v>533333</v>
      </c>
      <c r="P286" s="6">
        <v>0</v>
      </c>
      <c r="Q286" s="6">
        <v>533333</v>
      </c>
      <c r="R286"/>
    </row>
    <row r="287" spans="1:18" s="16" customFormat="1" x14ac:dyDescent="0.25">
      <c r="A287" t="s">
        <v>303</v>
      </c>
      <c r="B287" t="s">
        <v>304</v>
      </c>
      <c r="C287">
        <v>487</v>
      </c>
      <c r="D287">
        <v>640</v>
      </c>
      <c r="E287" s="1">
        <v>43098</v>
      </c>
      <c r="F287" t="s">
        <v>47</v>
      </c>
      <c r="G287">
        <v>51907536</v>
      </c>
      <c r="H287" t="s">
        <v>76</v>
      </c>
      <c r="I287" t="s">
        <v>160</v>
      </c>
      <c r="J287">
        <v>10</v>
      </c>
      <c r="K287" s="1">
        <v>43099</v>
      </c>
      <c r="L287" t="s">
        <v>775</v>
      </c>
      <c r="M287" s="6">
        <v>1080000</v>
      </c>
      <c r="N287" s="6">
        <v>0</v>
      </c>
      <c r="O287" s="6">
        <v>1080000</v>
      </c>
      <c r="P287" s="6">
        <v>0</v>
      </c>
      <c r="Q287" s="6">
        <v>1080000</v>
      </c>
      <c r="R287"/>
    </row>
    <row r="288" spans="1:18" s="16" customFormat="1" x14ac:dyDescent="0.25">
      <c r="A288" t="s">
        <v>303</v>
      </c>
      <c r="B288" t="s">
        <v>304</v>
      </c>
      <c r="C288">
        <v>488</v>
      </c>
      <c r="D288">
        <v>627</v>
      </c>
      <c r="E288" s="1">
        <v>43097</v>
      </c>
      <c r="F288" t="s">
        <v>47</v>
      </c>
      <c r="G288">
        <v>1014213880</v>
      </c>
      <c r="H288" t="s">
        <v>189</v>
      </c>
      <c r="I288" t="s">
        <v>160</v>
      </c>
      <c r="J288">
        <v>7</v>
      </c>
      <c r="K288" s="1">
        <v>43097</v>
      </c>
      <c r="L288" t="s">
        <v>776</v>
      </c>
      <c r="M288" s="6">
        <v>1622977</v>
      </c>
      <c r="N288" s="6">
        <v>0</v>
      </c>
      <c r="O288" s="6">
        <v>1622977</v>
      </c>
      <c r="P288" s="6">
        <v>0</v>
      </c>
      <c r="Q288" s="6">
        <v>1622977</v>
      </c>
      <c r="R288"/>
    </row>
    <row r="289" spans="1:18" s="16" customFormat="1" x14ac:dyDescent="0.25">
      <c r="A289" t="s">
        <v>303</v>
      </c>
      <c r="B289" t="s">
        <v>304</v>
      </c>
      <c r="C289">
        <v>490</v>
      </c>
      <c r="D289">
        <v>639</v>
      </c>
      <c r="E289" s="1">
        <v>43098</v>
      </c>
      <c r="F289" t="s">
        <v>47</v>
      </c>
      <c r="G289">
        <v>1032462820</v>
      </c>
      <c r="H289" t="s">
        <v>350</v>
      </c>
      <c r="I289" t="s">
        <v>160</v>
      </c>
      <c r="J289">
        <v>44</v>
      </c>
      <c r="K289" s="1">
        <v>43099</v>
      </c>
      <c r="L289" t="s">
        <v>777</v>
      </c>
      <c r="M289" s="6">
        <v>840000</v>
      </c>
      <c r="N289" s="6">
        <v>0</v>
      </c>
      <c r="O289" s="6">
        <v>840000</v>
      </c>
      <c r="P289" s="6">
        <v>0</v>
      </c>
      <c r="Q289" s="6">
        <v>840000</v>
      </c>
      <c r="R289"/>
    </row>
    <row r="290" spans="1:18" s="16" customFormat="1" x14ac:dyDescent="0.25">
      <c r="A290" t="s">
        <v>303</v>
      </c>
      <c r="B290" t="s">
        <v>304</v>
      </c>
      <c r="C290">
        <v>491</v>
      </c>
      <c r="D290">
        <v>632</v>
      </c>
      <c r="E290" s="1">
        <v>43097</v>
      </c>
      <c r="F290" t="s">
        <v>47</v>
      </c>
      <c r="G290">
        <v>1020770122</v>
      </c>
      <c r="H290" t="s">
        <v>590</v>
      </c>
      <c r="I290" t="s">
        <v>160</v>
      </c>
      <c r="J290">
        <v>56</v>
      </c>
      <c r="K290" s="1">
        <v>43097</v>
      </c>
      <c r="L290" t="s">
        <v>778</v>
      </c>
      <c r="M290" s="6">
        <v>1003333</v>
      </c>
      <c r="N290" s="6">
        <v>0</v>
      </c>
      <c r="O290" s="6">
        <v>1003333</v>
      </c>
      <c r="P290" s="6">
        <v>0</v>
      </c>
      <c r="Q290" s="6">
        <v>1003333</v>
      </c>
      <c r="R290"/>
    </row>
    <row r="291" spans="1:18" s="16" customFormat="1" x14ac:dyDescent="0.25">
      <c r="A291" t="s">
        <v>303</v>
      </c>
      <c r="B291" t="s">
        <v>304</v>
      </c>
      <c r="C291">
        <v>492</v>
      </c>
      <c r="D291">
        <v>630</v>
      </c>
      <c r="E291" s="1">
        <v>43097</v>
      </c>
      <c r="F291" t="s">
        <v>47</v>
      </c>
      <c r="G291">
        <v>79765033</v>
      </c>
      <c r="H291" t="s">
        <v>109</v>
      </c>
      <c r="I291" t="s">
        <v>160</v>
      </c>
      <c r="J291">
        <v>71</v>
      </c>
      <c r="K291" s="1">
        <v>43097</v>
      </c>
      <c r="L291" t="s">
        <v>779</v>
      </c>
      <c r="M291" s="6">
        <v>1800000</v>
      </c>
      <c r="N291" s="6">
        <v>0</v>
      </c>
      <c r="O291" s="6">
        <v>1800000</v>
      </c>
      <c r="P291" s="6">
        <v>0</v>
      </c>
      <c r="Q291" s="6">
        <v>1800000</v>
      </c>
      <c r="R291"/>
    </row>
    <row r="292" spans="1:18" customFormat="1" x14ac:dyDescent="0.25">
      <c r="A292" t="s">
        <v>303</v>
      </c>
      <c r="B292" t="s">
        <v>304</v>
      </c>
      <c r="C292">
        <v>493</v>
      </c>
      <c r="D292">
        <v>638</v>
      </c>
      <c r="E292" s="1">
        <v>43098</v>
      </c>
      <c r="F292" t="s">
        <v>47</v>
      </c>
      <c r="G292">
        <v>51985575</v>
      </c>
      <c r="H292" t="s">
        <v>78</v>
      </c>
      <c r="I292" t="s">
        <v>160</v>
      </c>
      <c r="J292">
        <v>78</v>
      </c>
      <c r="K292" s="1">
        <v>43005</v>
      </c>
      <c r="L292" t="s">
        <v>780</v>
      </c>
      <c r="M292" s="6">
        <v>733333</v>
      </c>
      <c r="N292" s="6">
        <v>0</v>
      </c>
      <c r="O292" s="6">
        <v>733333</v>
      </c>
      <c r="P292" s="6">
        <v>0</v>
      </c>
      <c r="Q292" s="6">
        <v>733333</v>
      </c>
    </row>
    <row r="293" spans="1:18" s="10" customFormat="1" x14ac:dyDescent="0.25">
      <c r="A293" t="s">
        <v>303</v>
      </c>
      <c r="B293" t="s">
        <v>304</v>
      </c>
      <c r="C293">
        <v>494</v>
      </c>
      <c r="D293">
        <v>633</v>
      </c>
      <c r="E293" s="1">
        <v>43097</v>
      </c>
      <c r="F293" t="s">
        <v>47</v>
      </c>
      <c r="G293">
        <v>1022957446</v>
      </c>
      <c r="H293" t="s">
        <v>75</v>
      </c>
      <c r="I293" t="s">
        <v>160</v>
      </c>
      <c r="J293">
        <v>82</v>
      </c>
      <c r="K293" s="1">
        <v>43007</v>
      </c>
      <c r="L293" t="s">
        <v>781</v>
      </c>
      <c r="M293" s="6">
        <v>953333</v>
      </c>
      <c r="N293" s="6">
        <v>0</v>
      </c>
      <c r="O293" s="6">
        <v>953333</v>
      </c>
      <c r="P293" s="6">
        <v>0</v>
      </c>
      <c r="Q293" s="6">
        <v>953333</v>
      </c>
      <c r="R293"/>
    </row>
    <row r="294" spans="1:18" s="16" customFormat="1" x14ac:dyDescent="0.25">
      <c r="A294" t="s">
        <v>303</v>
      </c>
      <c r="B294" t="s">
        <v>304</v>
      </c>
      <c r="C294">
        <v>495</v>
      </c>
      <c r="D294">
        <v>622</v>
      </c>
      <c r="E294" s="1">
        <v>43095</v>
      </c>
      <c r="F294" t="s">
        <v>47</v>
      </c>
      <c r="G294">
        <v>1097332656</v>
      </c>
      <c r="H294" t="s">
        <v>203</v>
      </c>
      <c r="I294" t="s">
        <v>160</v>
      </c>
      <c r="J294">
        <v>15</v>
      </c>
      <c r="K294" s="1">
        <v>43095</v>
      </c>
      <c r="L294" t="s">
        <v>782</v>
      </c>
      <c r="M294" s="6">
        <v>1080000</v>
      </c>
      <c r="N294" s="6">
        <v>0</v>
      </c>
      <c r="O294" s="6">
        <v>1080000</v>
      </c>
      <c r="P294" s="6">
        <v>0</v>
      </c>
      <c r="Q294" s="6">
        <v>1080000</v>
      </c>
      <c r="R294"/>
    </row>
    <row r="295" spans="1:18" s="16" customFormat="1" x14ac:dyDescent="0.25">
      <c r="A295" t="s">
        <v>303</v>
      </c>
      <c r="B295" t="s">
        <v>304</v>
      </c>
      <c r="C295">
        <v>496</v>
      </c>
      <c r="D295">
        <v>631</v>
      </c>
      <c r="E295" s="1">
        <v>43097</v>
      </c>
      <c r="F295" t="s">
        <v>47</v>
      </c>
      <c r="G295">
        <v>52430619</v>
      </c>
      <c r="H295" t="s">
        <v>197</v>
      </c>
      <c r="I295" t="s">
        <v>160</v>
      </c>
      <c r="J295">
        <v>8</v>
      </c>
      <c r="K295" s="1">
        <v>43097</v>
      </c>
      <c r="L295" t="s">
        <v>783</v>
      </c>
      <c r="M295" s="6">
        <v>2200000</v>
      </c>
      <c r="N295" s="6">
        <v>0</v>
      </c>
      <c r="O295" s="6">
        <v>2200000</v>
      </c>
      <c r="P295" s="6">
        <v>0</v>
      </c>
      <c r="Q295" s="6">
        <v>2200000</v>
      </c>
      <c r="R295"/>
    </row>
    <row r="296" spans="1:18" s="16" customFormat="1" x14ac:dyDescent="0.25">
      <c r="A296" t="s">
        <v>303</v>
      </c>
      <c r="B296" t="s">
        <v>304</v>
      </c>
      <c r="C296">
        <v>497</v>
      </c>
      <c r="D296">
        <v>637</v>
      </c>
      <c r="E296" s="1">
        <v>43098</v>
      </c>
      <c r="F296" t="s">
        <v>47</v>
      </c>
      <c r="G296">
        <v>52437503</v>
      </c>
      <c r="H296" t="s">
        <v>77</v>
      </c>
      <c r="I296" t="s">
        <v>160</v>
      </c>
      <c r="J296">
        <v>4</v>
      </c>
      <c r="K296" s="1">
        <v>42776</v>
      </c>
      <c r="L296" t="s">
        <v>784</v>
      </c>
      <c r="M296" s="6">
        <v>1240000</v>
      </c>
      <c r="N296" s="6">
        <v>0</v>
      </c>
      <c r="O296" s="6">
        <v>1240000</v>
      </c>
      <c r="P296" s="6">
        <v>0</v>
      </c>
      <c r="Q296" s="6">
        <v>1240000</v>
      </c>
      <c r="R296"/>
    </row>
    <row r="297" spans="1:18" s="16" customFormat="1" x14ac:dyDescent="0.25">
      <c r="A297" t="s">
        <v>303</v>
      </c>
      <c r="B297" t="s">
        <v>304</v>
      </c>
      <c r="C297">
        <v>503</v>
      </c>
      <c r="D297">
        <v>604</v>
      </c>
      <c r="E297" s="1">
        <v>43088</v>
      </c>
      <c r="F297" t="s">
        <v>47</v>
      </c>
      <c r="G297">
        <v>80772758</v>
      </c>
      <c r="H297" t="s">
        <v>356</v>
      </c>
      <c r="I297" t="s">
        <v>160</v>
      </c>
      <c r="J297">
        <v>109</v>
      </c>
      <c r="K297" s="1">
        <v>43088</v>
      </c>
      <c r="L297" t="s">
        <v>785</v>
      </c>
      <c r="M297" s="6">
        <v>1820000</v>
      </c>
      <c r="N297" s="6">
        <v>0</v>
      </c>
      <c r="O297" s="6">
        <v>1820000</v>
      </c>
      <c r="P297" s="6">
        <v>0</v>
      </c>
      <c r="Q297" s="6">
        <v>1820000</v>
      </c>
      <c r="R297"/>
    </row>
    <row r="298" spans="1:18" s="16" customFormat="1" x14ac:dyDescent="0.25">
      <c r="A298" s="16" t="s">
        <v>303</v>
      </c>
      <c r="B298" s="16" t="s">
        <v>304</v>
      </c>
      <c r="C298" s="16">
        <v>201</v>
      </c>
      <c r="D298" s="16">
        <v>195</v>
      </c>
      <c r="E298" s="17">
        <v>42747</v>
      </c>
      <c r="F298" s="16" t="s">
        <v>47</v>
      </c>
      <c r="G298" s="16">
        <v>1026250511</v>
      </c>
      <c r="H298" s="16" t="s">
        <v>178</v>
      </c>
      <c r="I298" s="16" t="s">
        <v>23</v>
      </c>
      <c r="J298" s="16">
        <v>12</v>
      </c>
      <c r="K298" s="17">
        <v>42736</v>
      </c>
      <c r="L298" s="16" t="s">
        <v>359</v>
      </c>
      <c r="M298" s="18">
        <v>2300</v>
      </c>
      <c r="N298" s="18">
        <v>0</v>
      </c>
      <c r="O298" s="18">
        <v>2300</v>
      </c>
      <c r="P298" s="18">
        <v>2300</v>
      </c>
      <c r="Q298" s="18">
        <v>0</v>
      </c>
    </row>
    <row r="299" spans="1:18" s="16" customFormat="1" x14ac:dyDescent="0.25">
      <c r="A299" s="16" t="s">
        <v>303</v>
      </c>
      <c r="B299" s="16" t="s">
        <v>304</v>
      </c>
      <c r="C299" s="16">
        <v>201</v>
      </c>
      <c r="D299" s="16">
        <v>196</v>
      </c>
      <c r="E299" s="17">
        <v>42747</v>
      </c>
      <c r="F299" s="16" t="s">
        <v>47</v>
      </c>
      <c r="G299" s="16">
        <v>1032432645</v>
      </c>
      <c r="H299" s="16" t="s">
        <v>65</v>
      </c>
      <c r="I299" s="16" t="s">
        <v>23</v>
      </c>
      <c r="J299" s="16">
        <v>12</v>
      </c>
      <c r="K299" s="17">
        <v>42736</v>
      </c>
      <c r="L299" s="16" t="s">
        <v>359</v>
      </c>
      <c r="M299" s="18">
        <v>900</v>
      </c>
      <c r="N299" s="18">
        <v>0</v>
      </c>
      <c r="O299" s="18">
        <v>900</v>
      </c>
      <c r="P299" s="18">
        <v>900</v>
      </c>
      <c r="Q299" s="18">
        <v>0</v>
      </c>
    </row>
    <row r="300" spans="1:18" s="16" customFormat="1" x14ac:dyDescent="0.25">
      <c r="A300" s="16" t="s">
        <v>303</v>
      </c>
      <c r="B300" s="16" t="s">
        <v>304</v>
      </c>
      <c r="C300" s="16">
        <v>201</v>
      </c>
      <c r="D300" s="16">
        <v>197</v>
      </c>
      <c r="E300" s="17">
        <v>42747</v>
      </c>
      <c r="F300" s="16" t="s">
        <v>47</v>
      </c>
      <c r="G300" s="16">
        <v>19222399</v>
      </c>
      <c r="H300" s="16" t="s">
        <v>162</v>
      </c>
      <c r="I300" s="16" t="s">
        <v>23</v>
      </c>
      <c r="J300" s="16">
        <v>12</v>
      </c>
      <c r="K300" s="17">
        <v>42736</v>
      </c>
      <c r="L300" s="16" t="s">
        <v>359</v>
      </c>
      <c r="M300" s="18">
        <v>900</v>
      </c>
      <c r="N300" s="18">
        <v>0</v>
      </c>
      <c r="O300" s="18">
        <v>900</v>
      </c>
      <c r="P300" s="18">
        <v>900</v>
      </c>
      <c r="Q300" s="18">
        <v>0</v>
      </c>
    </row>
    <row r="301" spans="1:18" s="16" customFormat="1" x14ac:dyDescent="0.25">
      <c r="A301" s="16" t="s">
        <v>303</v>
      </c>
      <c r="B301" s="16" t="s">
        <v>304</v>
      </c>
      <c r="C301" s="16">
        <v>201</v>
      </c>
      <c r="D301" s="16">
        <v>198</v>
      </c>
      <c r="E301" s="17">
        <v>42747</v>
      </c>
      <c r="F301" s="16" t="s">
        <v>47</v>
      </c>
      <c r="G301" s="16">
        <v>1032432645</v>
      </c>
      <c r="H301" s="16" t="s">
        <v>65</v>
      </c>
      <c r="I301" s="16" t="s">
        <v>23</v>
      </c>
      <c r="J301" s="16">
        <v>12</v>
      </c>
      <c r="K301" s="17">
        <v>42736</v>
      </c>
      <c r="L301" s="16" t="s">
        <v>359</v>
      </c>
      <c r="M301" s="18">
        <v>2000</v>
      </c>
      <c r="N301" s="18">
        <v>0</v>
      </c>
      <c r="O301" s="18">
        <v>2000</v>
      </c>
      <c r="P301" s="18">
        <v>2000</v>
      </c>
      <c r="Q301" s="18">
        <v>0</v>
      </c>
    </row>
    <row r="302" spans="1:18" s="16" customFormat="1" x14ac:dyDescent="0.25">
      <c r="A302" s="16" t="s">
        <v>303</v>
      </c>
      <c r="B302" s="16" t="s">
        <v>304</v>
      </c>
      <c r="C302" s="16">
        <v>201</v>
      </c>
      <c r="D302" s="16">
        <v>199</v>
      </c>
      <c r="E302" s="17">
        <v>42747</v>
      </c>
      <c r="F302" s="16" t="s">
        <v>47</v>
      </c>
      <c r="G302" s="16">
        <v>27252146</v>
      </c>
      <c r="H302" s="16" t="s">
        <v>68</v>
      </c>
      <c r="I302" s="16" t="s">
        <v>23</v>
      </c>
      <c r="J302" s="16">
        <v>12</v>
      </c>
      <c r="K302" s="17">
        <v>42736</v>
      </c>
      <c r="L302" s="16" t="s">
        <v>359</v>
      </c>
      <c r="M302" s="18">
        <v>1900</v>
      </c>
      <c r="N302" s="18">
        <v>0</v>
      </c>
      <c r="O302" s="18">
        <v>1900</v>
      </c>
      <c r="P302" s="18">
        <v>1900</v>
      </c>
      <c r="Q302" s="18">
        <v>0</v>
      </c>
    </row>
    <row r="303" spans="1:18" s="16" customFormat="1" x14ac:dyDescent="0.25">
      <c r="A303" s="16" t="s">
        <v>303</v>
      </c>
      <c r="B303" s="16" t="s">
        <v>304</v>
      </c>
      <c r="C303" s="16">
        <v>209</v>
      </c>
      <c r="D303" s="16">
        <v>216</v>
      </c>
      <c r="E303" s="17">
        <v>42769</v>
      </c>
      <c r="F303" s="16" t="s">
        <v>47</v>
      </c>
      <c r="G303" s="16">
        <v>1026250511</v>
      </c>
      <c r="H303" s="16" t="s">
        <v>178</v>
      </c>
      <c r="I303" s="16" t="s">
        <v>23</v>
      </c>
      <c r="J303" s="16">
        <v>1</v>
      </c>
      <c r="K303" s="17">
        <v>42736</v>
      </c>
      <c r="L303" s="16" t="s">
        <v>307</v>
      </c>
      <c r="M303" s="18">
        <v>6471400</v>
      </c>
      <c r="N303" s="18">
        <v>0</v>
      </c>
      <c r="O303" s="18">
        <v>6471400</v>
      </c>
      <c r="P303" s="18">
        <v>6471400</v>
      </c>
      <c r="Q303" s="18">
        <v>0</v>
      </c>
    </row>
    <row r="304" spans="1:18" customFormat="1" x14ac:dyDescent="0.25">
      <c r="A304" s="16" t="s">
        <v>303</v>
      </c>
      <c r="B304" s="16" t="s">
        <v>304</v>
      </c>
      <c r="C304" s="16">
        <v>209</v>
      </c>
      <c r="D304" s="16">
        <v>217</v>
      </c>
      <c r="E304" s="17">
        <v>42769</v>
      </c>
      <c r="F304" s="16" t="s">
        <v>47</v>
      </c>
      <c r="G304" s="16">
        <v>1032432645</v>
      </c>
      <c r="H304" s="16" t="s">
        <v>65</v>
      </c>
      <c r="I304" s="16" t="s">
        <v>23</v>
      </c>
      <c r="J304" s="16">
        <v>1</v>
      </c>
      <c r="K304" s="17">
        <v>42736</v>
      </c>
      <c r="L304" s="16" t="s">
        <v>307</v>
      </c>
      <c r="M304" s="18">
        <v>6471400</v>
      </c>
      <c r="N304" s="18">
        <v>0</v>
      </c>
      <c r="O304" s="18">
        <v>6471400</v>
      </c>
      <c r="P304" s="18">
        <v>6471400</v>
      </c>
      <c r="Q304" s="18">
        <v>0</v>
      </c>
      <c r="R304" s="16"/>
    </row>
    <row r="305" spans="1:18" s="16" customFormat="1" x14ac:dyDescent="0.25">
      <c r="A305" s="16" t="s">
        <v>303</v>
      </c>
      <c r="B305" s="16" t="s">
        <v>304</v>
      </c>
      <c r="C305" s="16">
        <v>209</v>
      </c>
      <c r="D305" s="16">
        <v>218</v>
      </c>
      <c r="E305" s="17">
        <v>42769</v>
      </c>
      <c r="F305" s="16" t="s">
        <v>47</v>
      </c>
      <c r="G305" s="16">
        <v>15049784</v>
      </c>
      <c r="H305" s="16" t="s">
        <v>66</v>
      </c>
      <c r="I305" s="16" t="s">
        <v>23</v>
      </c>
      <c r="J305" s="16">
        <v>1</v>
      </c>
      <c r="K305" s="17">
        <v>42736</v>
      </c>
      <c r="L305" s="16" t="s">
        <v>307</v>
      </c>
      <c r="M305" s="18">
        <v>6471400</v>
      </c>
      <c r="N305" s="18">
        <v>0</v>
      </c>
      <c r="O305" s="18">
        <v>6471400</v>
      </c>
      <c r="P305" s="18">
        <v>6471400</v>
      </c>
      <c r="Q305" s="18">
        <v>0</v>
      </c>
    </row>
    <row r="306" spans="1:18" s="16" customFormat="1" x14ac:dyDescent="0.25">
      <c r="A306" s="16" t="s">
        <v>303</v>
      </c>
      <c r="B306" s="16" t="s">
        <v>304</v>
      </c>
      <c r="C306" s="16">
        <v>209</v>
      </c>
      <c r="D306" s="16">
        <v>219</v>
      </c>
      <c r="E306" s="17">
        <v>42769</v>
      </c>
      <c r="F306" s="16" t="s">
        <v>47</v>
      </c>
      <c r="G306" s="16">
        <v>19222399</v>
      </c>
      <c r="H306" s="16" t="s">
        <v>162</v>
      </c>
      <c r="I306" s="16" t="s">
        <v>23</v>
      </c>
      <c r="J306" s="16">
        <v>1</v>
      </c>
      <c r="K306" s="17">
        <v>42736</v>
      </c>
      <c r="L306" s="16" t="s">
        <v>307</v>
      </c>
      <c r="M306" s="18">
        <v>6471400</v>
      </c>
      <c r="N306" s="18">
        <v>0</v>
      </c>
      <c r="O306" s="18">
        <v>6471400</v>
      </c>
      <c r="P306" s="18">
        <v>6471400</v>
      </c>
      <c r="Q306" s="18">
        <v>0</v>
      </c>
    </row>
    <row r="307" spans="1:18" s="16" customFormat="1" x14ac:dyDescent="0.25">
      <c r="A307" s="16" t="s">
        <v>303</v>
      </c>
      <c r="B307" s="16" t="s">
        <v>304</v>
      </c>
      <c r="C307" s="16">
        <v>209</v>
      </c>
      <c r="D307" s="16">
        <v>220</v>
      </c>
      <c r="E307" s="17">
        <v>42769</v>
      </c>
      <c r="F307" s="16" t="s">
        <v>47</v>
      </c>
      <c r="G307" s="16">
        <v>19372340</v>
      </c>
      <c r="H307" s="16" t="s">
        <v>67</v>
      </c>
      <c r="I307" s="16" t="s">
        <v>23</v>
      </c>
      <c r="J307" s="16">
        <v>1</v>
      </c>
      <c r="K307" s="17">
        <v>42736</v>
      </c>
      <c r="L307" s="16" t="s">
        <v>307</v>
      </c>
      <c r="M307" s="18">
        <v>6471400</v>
      </c>
      <c r="N307" s="18">
        <v>0</v>
      </c>
      <c r="O307" s="18">
        <v>6471400</v>
      </c>
      <c r="P307" s="18">
        <v>6471400</v>
      </c>
      <c r="Q307" s="18">
        <v>0</v>
      </c>
    </row>
    <row r="308" spans="1:18" s="16" customFormat="1" x14ac:dyDescent="0.25">
      <c r="A308" s="16" t="s">
        <v>303</v>
      </c>
      <c r="B308" s="16" t="s">
        <v>304</v>
      </c>
      <c r="C308" s="16">
        <v>209</v>
      </c>
      <c r="D308" s="16">
        <v>221</v>
      </c>
      <c r="E308" s="17">
        <v>42769</v>
      </c>
      <c r="F308" s="16" t="s">
        <v>47</v>
      </c>
      <c r="G308" s="16">
        <v>27252146</v>
      </c>
      <c r="H308" s="16" t="s">
        <v>68</v>
      </c>
      <c r="I308" s="16" t="s">
        <v>23</v>
      </c>
      <c r="J308" s="16">
        <v>1</v>
      </c>
      <c r="K308" s="17">
        <v>42736</v>
      </c>
      <c r="L308" s="16" t="s">
        <v>307</v>
      </c>
      <c r="M308" s="18">
        <v>4853600</v>
      </c>
      <c r="N308" s="18">
        <v>0</v>
      </c>
      <c r="O308" s="18">
        <v>4853600</v>
      </c>
      <c r="P308" s="18">
        <v>4853600</v>
      </c>
      <c r="Q308" s="18">
        <v>0</v>
      </c>
    </row>
    <row r="309" spans="1:18" s="16" customFormat="1" x14ac:dyDescent="0.25">
      <c r="A309" s="16" t="s">
        <v>303</v>
      </c>
      <c r="B309" s="16" t="s">
        <v>304</v>
      </c>
      <c r="C309" s="16">
        <v>209</v>
      </c>
      <c r="D309" s="16">
        <v>222</v>
      </c>
      <c r="E309" s="17">
        <v>42769</v>
      </c>
      <c r="F309" s="16" t="s">
        <v>47</v>
      </c>
      <c r="G309" s="16">
        <v>41636317</v>
      </c>
      <c r="H309" s="16" t="s">
        <v>69</v>
      </c>
      <c r="I309" s="16" t="s">
        <v>23</v>
      </c>
      <c r="J309" s="16">
        <v>1</v>
      </c>
      <c r="K309" s="17">
        <v>42736</v>
      </c>
      <c r="L309" s="16" t="s">
        <v>307</v>
      </c>
      <c r="M309" s="18">
        <v>6471400</v>
      </c>
      <c r="N309" s="18">
        <v>0</v>
      </c>
      <c r="O309" s="18">
        <v>6471400</v>
      </c>
      <c r="P309" s="18">
        <v>6471400</v>
      </c>
      <c r="Q309" s="18">
        <v>0</v>
      </c>
    </row>
    <row r="310" spans="1:18" s="16" customFormat="1" x14ac:dyDescent="0.25">
      <c r="A310" s="16" t="s">
        <v>303</v>
      </c>
      <c r="B310" s="16" t="s">
        <v>304</v>
      </c>
      <c r="C310" s="16">
        <v>209</v>
      </c>
      <c r="D310" s="16">
        <v>223</v>
      </c>
      <c r="E310" s="17">
        <v>42769</v>
      </c>
      <c r="F310" s="16" t="s">
        <v>47</v>
      </c>
      <c r="G310" s="16">
        <v>52395807</v>
      </c>
      <c r="H310" s="16" t="s">
        <v>179</v>
      </c>
      <c r="I310" s="16" t="s">
        <v>23</v>
      </c>
      <c r="J310" s="16">
        <v>1</v>
      </c>
      <c r="K310" s="17">
        <v>42736</v>
      </c>
      <c r="L310" s="16" t="s">
        <v>307</v>
      </c>
      <c r="M310" s="18">
        <v>6471400</v>
      </c>
      <c r="N310" s="18">
        <v>0</v>
      </c>
      <c r="O310" s="18">
        <v>6471400</v>
      </c>
      <c r="P310" s="18">
        <v>6471400</v>
      </c>
      <c r="Q310" s="18">
        <v>0</v>
      </c>
    </row>
    <row r="311" spans="1:18" s="16" customFormat="1" x14ac:dyDescent="0.25">
      <c r="A311" s="16" t="s">
        <v>303</v>
      </c>
      <c r="B311" s="16" t="s">
        <v>304</v>
      </c>
      <c r="C311" s="16">
        <v>209</v>
      </c>
      <c r="D311" s="16">
        <v>224</v>
      </c>
      <c r="E311" s="17">
        <v>42769</v>
      </c>
      <c r="F311" s="16" t="s">
        <v>47</v>
      </c>
      <c r="G311" s="16">
        <v>79959809</v>
      </c>
      <c r="H311" s="16" t="s">
        <v>180</v>
      </c>
      <c r="I311" s="16" t="s">
        <v>23</v>
      </c>
      <c r="J311" s="16">
        <v>1</v>
      </c>
      <c r="K311" s="17">
        <v>42736</v>
      </c>
      <c r="L311" s="16" t="s">
        <v>307</v>
      </c>
      <c r="M311" s="18">
        <v>6471400</v>
      </c>
      <c r="N311" s="18">
        <v>0</v>
      </c>
      <c r="O311" s="18">
        <v>6471400</v>
      </c>
      <c r="P311" s="18">
        <v>6471400</v>
      </c>
      <c r="Q311" s="18">
        <v>0</v>
      </c>
    </row>
    <row r="312" spans="1:18" s="16" customFormat="1" x14ac:dyDescent="0.25">
      <c r="A312" s="16" t="s">
        <v>303</v>
      </c>
      <c r="B312" s="16" t="s">
        <v>304</v>
      </c>
      <c r="C312" s="16">
        <v>274</v>
      </c>
      <c r="D312" s="16">
        <v>285</v>
      </c>
      <c r="E312" s="17">
        <v>42801</v>
      </c>
      <c r="F312" s="16" t="s">
        <v>47</v>
      </c>
      <c r="G312" s="16">
        <v>1026250511</v>
      </c>
      <c r="H312" s="16" t="s">
        <v>178</v>
      </c>
      <c r="I312" s="16" t="s">
        <v>158</v>
      </c>
      <c r="J312" s="16">
        <v>2</v>
      </c>
      <c r="K312" s="17">
        <v>42767</v>
      </c>
      <c r="L312" s="16" t="s">
        <v>355</v>
      </c>
      <c r="M312" s="18">
        <v>5500700</v>
      </c>
      <c r="N312" s="18">
        <v>5500700</v>
      </c>
      <c r="O312" s="18">
        <v>0</v>
      </c>
      <c r="P312" s="18">
        <v>0</v>
      </c>
      <c r="Q312" s="18">
        <v>0</v>
      </c>
    </row>
    <row r="313" spans="1:18" s="16" customFormat="1" x14ac:dyDescent="0.25">
      <c r="A313" s="16" t="s">
        <v>303</v>
      </c>
      <c r="B313" s="16" t="s">
        <v>304</v>
      </c>
      <c r="C313" s="16">
        <v>274</v>
      </c>
      <c r="D313" s="16">
        <v>286</v>
      </c>
      <c r="E313" s="17">
        <v>42801</v>
      </c>
      <c r="F313" s="16" t="s">
        <v>47</v>
      </c>
      <c r="G313" s="16">
        <v>1026250511</v>
      </c>
      <c r="H313" s="16" t="s">
        <v>178</v>
      </c>
      <c r="I313" s="16" t="s">
        <v>23</v>
      </c>
      <c r="J313" s="16">
        <v>2</v>
      </c>
      <c r="K313" s="17">
        <v>42767</v>
      </c>
      <c r="L313" s="16" t="s">
        <v>355</v>
      </c>
      <c r="M313" s="18">
        <v>5500700</v>
      </c>
      <c r="N313" s="18">
        <v>0</v>
      </c>
      <c r="O313" s="18">
        <v>5500700</v>
      </c>
      <c r="P313" s="18">
        <v>5500700</v>
      </c>
      <c r="Q313" s="18">
        <v>0</v>
      </c>
    </row>
    <row r="314" spans="1:18" customFormat="1" x14ac:dyDescent="0.25">
      <c r="A314" s="16" t="s">
        <v>303</v>
      </c>
      <c r="B314" s="16" t="s">
        <v>304</v>
      </c>
      <c r="C314" s="16">
        <v>274</v>
      </c>
      <c r="D314" s="16">
        <v>287</v>
      </c>
      <c r="E314" s="17">
        <v>42801</v>
      </c>
      <c r="F314" s="16" t="s">
        <v>47</v>
      </c>
      <c r="G314" s="16">
        <v>1032432645</v>
      </c>
      <c r="H314" s="16" t="s">
        <v>65</v>
      </c>
      <c r="I314" s="16" t="s">
        <v>23</v>
      </c>
      <c r="J314" s="16">
        <v>2</v>
      </c>
      <c r="K314" s="17">
        <v>42767</v>
      </c>
      <c r="L314" s="16" t="s">
        <v>355</v>
      </c>
      <c r="M314" s="18">
        <v>6471400</v>
      </c>
      <c r="N314" s="18">
        <v>0</v>
      </c>
      <c r="O314" s="18">
        <v>6471400</v>
      </c>
      <c r="P314" s="18">
        <v>6471400</v>
      </c>
      <c r="Q314" s="18">
        <v>0</v>
      </c>
      <c r="R314" s="16"/>
    </row>
    <row r="315" spans="1:18" s="16" customFormat="1" x14ac:dyDescent="0.25">
      <c r="A315" s="16" t="s">
        <v>303</v>
      </c>
      <c r="B315" s="16" t="s">
        <v>304</v>
      </c>
      <c r="C315" s="16">
        <v>274</v>
      </c>
      <c r="D315" s="16">
        <v>288</v>
      </c>
      <c r="E315" s="17">
        <v>42801</v>
      </c>
      <c r="F315" s="16" t="s">
        <v>47</v>
      </c>
      <c r="G315" s="16">
        <v>15049784</v>
      </c>
      <c r="H315" s="16" t="s">
        <v>66</v>
      </c>
      <c r="I315" s="16" t="s">
        <v>23</v>
      </c>
      <c r="J315" s="16">
        <v>2</v>
      </c>
      <c r="K315" s="17">
        <v>42767</v>
      </c>
      <c r="L315" s="16" t="s">
        <v>355</v>
      </c>
      <c r="M315" s="18">
        <v>6471400</v>
      </c>
      <c r="N315" s="18">
        <v>0</v>
      </c>
      <c r="O315" s="18">
        <v>6471400</v>
      </c>
      <c r="P315" s="18">
        <v>6471400</v>
      </c>
      <c r="Q315" s="18">
        <v>0</v>
      </c>
    </row>
    <row r="316" spans="1:18" customFormat="1" x14ac:dyDescent="0.25">
      <c r="A316" s="16" t="s">
        <v>303</v>
      </c>
      <c r="B316" s="16" t="s">
        <v>304</v>
      </c>
      <c r="C316" s="16">
        <v>274</v>
      </c>
      <c r="D316" s="16">
        <v>289</v>
      </c>
      <c r="E316" s="17">
        <v>42801</v>
      </c>
      <c r="F316" s="16" t="s">
        <v>47</v>
      </c>
      <c r="G316" s="16">
        <v>19222399</v>
      </c>
      <c r="H316" s="16" t="s">
        <v>162</v>
      </c>
      <c r="I316" s="16" t="s">
        <v>23</v>
      </c>
      <c r="J316" s="16">
        <v>2</v>
      </c>
      <c r="K316" s="17">
        <v>42767</v>
      </c>
      <c r="L316" s="16" t="s">
        <v>355</v>
      </c>
      <c r="M316" s="18">
        <v>6471400</v>
      </c>
      <c r="N316" s="18">
        <v>0</v>
      </c>
      <c r="O316" s="18">
        <v>6471400</v>
      </c>
      <c r="P316" s="18">
        <v>6471400</v>
      </c>
      <c r="Q316" s="18">
        <v>0</v>
      </c>
      <c r="R316" s="16"/>
    </row>
    <row r="317" spans="1:18" customFormat="1" x14ac:dyDescent="0.25">
      <c r="A317" s="16" t="s">
        <v>303</v>
      </c>
      <c r="B317" s="16" t="s">
        <v>304</v>
      </c>
      <c r="C317" s="16">
        <v>274</v>
      </c>
      <c r="D317" s="16">
        <v>290</v>
      </c>
      <c r="E317" s="17">
        <v>42801</v>
      </c>
      <c r="F317" s="16" t="s">
        <v>47</v>
      </c>
      <c r="G317" s="16">
        <v>19372340</v>
      </c>
      <c r="H317" s="16" t="s">
        <v>67</v>
      </c>
      <c r="I317" s="16" t="s">
        <v>23</v>
      </c>
      <c r="J317" s="16">
        <v>2</v>
      </c>
      <c r="K317" s="17">
        <v>42767</v>
      </c>
      <c r="L317" s="16" t="s">
        <v>355</v>
      </c>
      <c r="M317" s="18">
        <v>6471400</v>
      </c>
      <c r="N317" s="18">
        <v>0</v>
      </c>
      <c r="O317" s="18">
        <v>6471400</v>
      </c>
      <c r="P317" s="18">
        <v>6471400</v>
      </c>
      <c r="Q317" s="18">
        <v>0</v>
      </c>
      <c r="R317" s="16"/>
    </row>
    <row r="318" spans="1:18" s="16" customFormat="1" x14ac:dyDescent="0.25">
      <c r="A318" s="16" t="s">
        <v>303</v>
      </c>
      <c r="B318" s="16" t="s">
        <v>304</v>
      </c>
      <c r="C318" s="16">
        <v>274</v>
      </c>
      <c r="D318" s="16">
        <v>291</v>
      </c>
      <c r="E318" s="17">
        <v>42801</v>
      </c>
      <c r="F318" s="16" t="s">
        <v>47</v>
      </c>
      <c r="G318" s="16">
        <v>27252146</v>
      </c>
      <c r="H318" s="16" t="s">
        <v>68</v>
      </c>
      <c r="I318" s="16" t="s">
        <v>23</v>
      </c>
      <c r="J318" s="16">
        <v>2</v>
      </c>
      <c r="K318" s="17">
        <v>42767</v>
      </c>
      <c r="L318" s="16" t="s">
        <v>355</v>
      </c>
      <c r="M318" s="18">
        <v>5824300</v>
      </c>
      <c r="N318" s="18">
        <v>0</v>
      </c>
      <c r="O318" s="18">
        <v>5824300</v>
      </c>
      <c r="P318" s="18">
        <v>5824300</v>
      </c>
      <c r="Q318" s="18">
        <v>0</v>
      </c>
    </row>
    <row r="319" spans="1:18" customFormat="1" x14ac:dyDescent="0.25">
      <c r="A319" s="16" t="s">
        <v>303</v>
      </c>
      <c r="B319" s="16" t="s">
        <v>304</v>
      </c>
      <c r="C319" s="16">
        <v>274</v>
      </c>
      <c r="D319" s="16">
        <v>292</v>
      </c>
      <c r="E319" s="17">
        <v>42801</v>
      </c>
      <c r="F319" s="16" t="s">
        <v>47</v>
      </c>
      <c r="G319" s="16">
        <v>41636317</v>
      </c>
      <c r="H319" s="16" t="s">
        <v>69</v>
      </c>
      <c r="I319" s="16" t="s">
        <v>23</v>
      </c>
      <c r="J319" s="16">
        <v>2</v>
      </c>
      <c r="K319" s="17">
        <v>42767</v>
      </c>
      <c r="L319" s="16" t="s">
        <v>355</v>
      </c>
      <c r="M319" s="18">
        <v>6471400</v>
      </c>
      <c r="N319" s="18">
        <v>0</v>
      </c>
      <c r="O319" s="18">
        <v>6471400</v>
      </c>
      <c r="P319" s="18">
        <v>6471400</v>
      </c>
      <c r="Q319" s="18">
        <v>0</v>
      </c>
      <c r="R319" s="16"/>
    </row>
    <row r="320" spans="1:18" s="16" customFormat="1" x14ac:dyDescent="0.25">
      <c r="A320" s="16" t="s">
        <v>303</v>
      </c>
      <c r="B320" s="16" t="s">
        <v>304</v>
      </c>
      <c r="C320" s="16">
        <v>274</v>
      </c>
      <c r="D320" s="16">
        <v>293</v>
      </c>
      <c r="E320" s="17">
        <v>42801</v>
      </c>
      <c r="F320" s="16" t="s">
        <v>47</v>
      </c>
      <c r="G320" s="16">
        <v>52395807</v>
      </c>
      <c r="H320" s="16" t="s">
        <v>179</v>
      </c>
      <c r="I320" s="16" t="s">
        <v>23</v>
      </c>
      <c r="J320" s="16">
        <v>2</v>
      </c>
      <c r="K320" s="17">
        <v>42767</v>
      </c>
      <c r="L320" s="16" t="s">
        <v>355</v>
      </c>
      <c r="M320" s="18">
        <v>6471400</v>
      </c>
      <c r="N320" s="18">
        <v>0</v>
      </c>
      <c r="O320" s="18">
        <v>6471400</v>
      </c>
      <c r="P320" s="18">
        <v>6471400</v>
      </c>
      <c r="Q320" s="18">
        <v>0</v>
      </c>
    </row>
    <row r="321" spans="1:18" customFormat="1" x14ac:dyDescent="0.25">
      <c r="A321" s="16" t="s">
        <v>303</v>
      </c>
      <c r="B321" s="16" t="s">
        <v>304</v>
      </c>
      <c r="C321" s="16">
        <v>274</v>
      </c>
      <c r="D321" s="16">
        <v>294</v>
      </c>
      <c r="E321" s="17">
        <v>42801</v>
      </c>
      <c r="F321" s="16" t="s">
        <v>47</v>
      </c>
      <c r="G321" s="16">
        <v>79959809</v>
      </c>
      <c r="H321" s="16" t="s">
        <v>180</v>
      </c>
      <c r="I321" s="16" t="s">
        <v>23</v>
      </c>
      <c r="J321" s="16">
        <v>2</v>
      </c>
      <c r="K321" s="17">
        <v>42767</v>
      </c>
      <c r="L321" s="16" t="s">
        <v>355</v>
      </c>
      <c r="M321" s="18">
        <v>6471400</v>
      </c>
      <c r="N321" s="18">
        <v>0</v>
      </c>
      <c r="O321" s="18">
        <v>6471400</v>
      </c>
      <c r="P321" s="18">
        <v>6471400</v>
      </c>
      <c r="Q321" s="18">
        <v>0</v>
      </c>
      <c r="R321" s="16"/>
    </row>
    <row r="322" spans="1:18" customFormat="1" x14ac:dyDescent="0.25">
      <c r="A322" s="16" t="s">
        <v>303</v>
      </c>
      <c r="B322" s="16" t="s">
        <v>304</v>
      </c>
      <c r="C322" s="16">
        <v>291</v>
      </c>
      <c r="D322" s="16">
        <v>307</v>
      </c>
      <c r="E322" s="17">
        <v>42830</v>
      </c>
      <c r="F322" s="16" t="s">
        <v>47</v>
      </c>
      <c r="G322" s="16">
        <v>1026250511</v>
      </c>
      <c r="H322" s="16" t="s">
        <v>178</v>
      </c>
      <c r="I322" s="16" t="s">
        <v>23</v>
      </c>
      <c r="J322" s="16">
        <v>3</v>
      </c>
      <c r="K322" s="17">
        <v>42795</v>
      </c>
      <c r="L322" s="16" t="s">
        <v>548</v>
      </c>
      <c r="M322" s="18">
        <v>6471400</v>
      </c>
      <c r="N322" s="18">
        <v>0</v>
      </c>
      <c r="O322" s="18">
        <v>6471400</v>
      </c>
      <c r="P322" s="18">
        <v>6471400</v>
      </c>
      <c r="Q322" s="18">
        <v>0</v>
      </c>
      <c r="R322" s="16"/>
    </row>
    <row r="323" spans="1:18" s="16" customFormat="1" x14ac:dyDescent="0.25">
      <c r="A323" s="16" t="s">
        <v>303</v>
      </c>
      <c r="B323" s="16" t="s">
        <v>304</v>
      </c>
      <c r="C323" s="16">
        <v>291</v>
      </c>
      <c r="D323" s="16">
        <v>308</v>
      </c>
      <c r="E323" s="17">
        <v>42830</v>
      </c>
      <c r="F323" s="16" t="s">
        <v>47</v>
      </c>
      <c r="G323" s="16">
        <v>1032432645</v>
      </c>
      <c r="H323" s="16" t="s">
        <v>65</v>
      </c>
      <c r="I323" s="16" t="s">
        <v>23</v>
      </c>
      <c r="J323" s="16">
        <v>3</v>
      </c>
      <c r="K323" s="17">
        <v>42795</v>
      </c>
      <c r="L323" s="16" t="s">
        <v>548</v>
      </c>
      <c r="M323" s="18">
        <v>6471400</v>
      </c>
      <c r="N323" s="18">
        <v>0</v>
      </c>
      <c r="O323" s="18">
        <v>6471400</v>
      </c>
      <c r="P323" s="18">
        <v>6471400</v>
      </c>
      <c r="Q323" s="18">
        <v>0</v>
      </c>
    </row>
    <row r="324" spans="1:18" s="16" customFormat="1" x14ac:dyDescent="0.25">
      <c r="A324" s="16" t="s">
        <v>303</v>
      </c>
      <c r="B324" s="16" t="s">
        <v>304</v>
      </c>
      <c r="C324" s="16">
        <v>291</v>
      </c>
      <c r="D324" s="16">
        <v>309</v>
      </c>
      <c r="E324" s="17">
        <v>42830</v>
      </c>
      <c r="F324" s="16" t="s">
        <v>47</v>
      </c>
      <c r="G324" s="16">
        <v>15049784</v>
      </c>
      <c r="H324" s="16" t="s">
        <v>66</v>
      </c>
      <c r="I324" s="16" t="s">
        <v>23</v>
      </c>
      <c r="J324" s="16">
        <v>3</v>
      </c>
      <c r="K324" s="17">
        <v>42795</v>
      </c>
      <c r="L324" s="16" t="s">
        <v>548</v>
      </c>
      <c r="M324" s="18">
        <v>6471400</v>
      </c>
      <c r="N324" s="18">
        <v>0</v>
      </c>
      <c r="O324" s="18">
        <v>6471400</v>
      </c>
      <c r="P324" s="18">
        <v>6471400</v>
      </c>
      <c r="Q324" s="18">
        <v>0</v>
      </c>
    </row>
    <row r="325" spans="1:18" s="16" customFormat="1" x14ac:dyDescent="0.25">
      <c r="A325" s="16" t="s">
        <v>303</v>
      </c>
      <c r="B325" s="16" t="s">
        <v>304</v>
      </c>
      <c r="C325" s="16">
        <v>291</v>
      </c>
      <c r="D325" s="16">
        <v>310</v>
      </c>
      <c r="E325" s="17">
        <v>42830</v>
      </c>
      <c r="F325" s="16" t="s">
        <v>47</v>
      </c>
      <c r="G325" s="16">
        <v>19222399</v>
      </c>
      <c r="H325" s="16" t="s">
        <v>162</v>
      </c>
      <c r="I325" s="16" t="s">
        <v>23</v>
      </c>
      <c r="J325" s="16">
        <v>3</v>
      </c>
      <c r="K325" s="17">
        <v>42795</v>
      </c>
      <c r="L325" s="16" t="s">
        <v>548</v>
      </c>
      <c r="M325" s="18">
        <v>6471400</v>
      </c>
      <c r="N325" s="18">
        <v>0</v>
      </c>
      <c r="O325" s="18">
        <v>6471400</v>
      </c>
      <c r="P325" s="18">
        <v>6471400</v>
      </c>
      <c r="Q325" s="18">
        <v>0</v>
      </c>
    </row>
    <row r="326" spans="1:18" s="16" customFormat="1" x14ac:dyDescent="0.25">
      <c r="A326" s="16" t="s">
        <v>303</v>
      </c>
      <c r="B326" s="16" t="s">
        <v>304</v>
      </c>
      <c r="C326" s="16">
        <v>291</v>
      </c>
      <c r="D326" s="16">
        <v>311</v>
      </c>
      <c r="E326" s="17">
        <v>42830</v>
      </c>
      <c r="F326" s="16" t="s">
        <v>47</v>
      </c>
      <c r="G326" s="16">
        <v>19372340</v>
      </c>
      <c r="H326" s="16" t="s">
        <v>67</v>
      </c>
      <c r="I326" s="16" t="s">
        <v>23</v>
      </c>
      <c r="J326" s="16">
        <v>3</v>
      </c>
      <c r="K326" s="17">
        <v>42795</v>
      </c>
      <c r="L326" s="16" t="s">
        <v>548</v>
      </c>
      <c r="M326" s="18">
        <v>6471400</v>
      </c>
      <c r="N326" s="18">
        <v>0</v>
      </c>
      <c r="O326" s="18">
        <v>6471400</v>
      </c>
      <c r="P326" s="18">
        <v>6471400</v>
      </c>
      <c r="Q326" s="18">
        <v>0</v>
      </c>
    </row>
    <row r="327" spans="1:18" s="16" customFormat="1" x14ac:dyDescent="0.25">
      <c r="A327" s="16" t="s">
        <v>303</v>
      </c>
      <c r="B327" s="16" t="s">
        <v>304</v>
      </c>
      <c r="C327" s="16">
        <v>291</v>
      </c>
      <c r="D327" s="16">
        <v>312</v>
      </c>
      <c r="E327" s="17">
        <v>42830</v>
      </c>
      <c r="F327" s="16" t="s">
        <v>47</v>
      </c>
      <c r="G327" s="16">
        <v>27252146</v>
      </c>
      <c r="H327" s="16" t="s">
        <v>68</v>
      </c>
      <c r="I327" s="16" t="s">
        <v>23</v>
      </c>
      <c r="J327" s="16">
        <v>3</v>
      </c>
      <c r="K327" s="17">
        <v>42795</v>
      </c>
      <c r="L327" s="16" t="s">
        <v>548</v>
      </c>
      <c r="M327" s="18">
        <v>5824300</v>
      </c>
      <c r="N327" s="18">
        <v>0</v>
      </c>
      <c r="O327" s="18">
        <v>5824300</v>
      </c>
      <c r="P327" s="18">
        <v>5824300</v>
      </c>
      <c r="Q327" s="18">
        <v>0</v>
      </c>
    </row>
    <row r="328" spans="1:18" s="16" customFormat="1" x14ac:dyDescent="0.25">
      <c r="A328" s="16" t="s">
        <v>303</v>
      </c>
      <c r="B328" s="16" t="s">
        <v>304</v>
      </c>
      <c r="C328" s="16">
        <v>291</v>
      </c>
      <c r="D328" s="16">
        <v>313</v>
      </c>
      <c r="E328" s="17">
        <v>42830</v>
      </c>
      <c r="F328" s="16" t="s">
        <v>47</v>
      </c>
      <c r="G328" s="16">
        <v>41636317</v>
      </c>
      <c r="H328" s="16" t="s">
        <v>69</v>
      </c>
      <c r="I328" s="16" t="s">
        <v>23</v>
      </c>
      <c r="J328" s="16">
        <v>3</v>
      </c>
      <c r="K328" s="17">
        <v>42795</v>
      </c>
      <c r="L328" s="16" t="s">
        <v>548</v>
      </c>
      <c r="M328" s="18">
        <v>6471400</v>
      </c>
      <c r="N328" s="18">
        <v>0</v>
      </c>
      <c r="O328" s="18">
        <v>6471400</v>
      </c>
      <c r="P328" s="18">
        <v>6471400</v>
      </c>
      <c r="Q328" s="18">
        <v>0</v>
      </c>
    </row>
    <row r="329" spans="1:18" s="16" customFormat="1" x14ac:dyDescent="0.25">
      <c r="A329" s="16" t="s">
        <v>303</v>
      </c>
      <c r="B329" s="16" t="s">
        <v>304</v>
      </c>
      <c r="C329" s="16">
        <v>291</v>
      </c>
      <c r="D329" s="16">
        <v>314</v>
      </c>
      <c r="E329" s="17">
        <v>42830</v>
      </c>
      <c r="F329" s="16" t="s">
        <v>47</v>
      </c>
      <c r="G329" s="16">
        <v>52395807</v>
      </c>
      <c r="H329" s="16" t="s">
        <v>179</v>
      </c>
      <c r="I329" s="16" t="s">
        <v>23</v>
      </c>
      <c r="J329" s="16">
        <v>3</v>
      </c>
      <c r="K329" s="17">
        <v>42795</v>
      </c>
      <c r="L329" s="16" t="s">
        <v>548</v>
      </c>
      <c r="M329" s="18">
        <v>6471400</v>
      </c>
      <c r="N329" s="18">
        <v>0</v>
      </c>
      <c r="O329" s="18">
        <v>6471400</v>
      </c>
      <c r="P329" s="18">
        <v>6471400</v>
      </c>
      <c r="Q329" s="18">
        <v>0</v>
      </c>
    </row>
    <row r="330" spans="1:18" s="16" customFormat="1" x14ac:dyDescent="0.25">
      <c r="A330" s="16" t="s">
        <v>303</v>
      </c>
      <c r="B330" s="16" t="s">
        <v>304</v>
      </c>
      <c r="C330" s="16">
        <v>291</v>
      </c>
      <c r="D330" s="16">
        <v>315</v>
      </c>
      <c r="E330" s="17">
        <v>42830</v>
      </c>
      <c r="F330" s="16" t="s">
        <v>47</v>
      </c>
      <c r="G330" s="16">
        <v>79959809</v>
      </c>
      <c r="H330" s="16" t="s">
        <v>180</v>
      </c>
      <c r="I330" s="16" t="s">
        <v>23</v>
      </c>
      <c r="J330" s="16">
        <v>3</v>
      </c>
      <c r="K330" s="17">
        <v>42795</v>
      </c>
      <c r="L330" s="16" t="s">
        <v>548</v>
      </c>
      <c r="M330" s="18">
        <v>6471400</v>
      </c>
      <c r="N330" s="18">
        <v>0</v>
      </c>
      <c r="O330" s="18">
        <v>6471400</v>
      </c>
      <c r="P330" s="18">
        <v>6471400</v>
      </c>
      <c r="Q330" s="18">
        <v>0</v>
      </c>
    </row>
    <row r="331" spans="1:18" s="16" customFormat="1" x14ac:dyDescent="0.25">
      <c r="A331" s="16" t="s">
        <v>303</v>
      </c>
      <c r="B331" s="16" t="s">
        <v>304</v>
      </c>
      <c r="C331" s="16">
        <v>299</v>
      </c>
      <c r="D331" s="16">
        <v>330</v>
      </c>
      <c r="E331" s="17">
        <v>42857</v>
      </c>
      <c r="F331" s="16" t="s">
        <v>47</v>
      </c>
      <c r="G331" s="16">
        <v>1026250511</v>
      </c>
      <c r="H331" s="16" t="s">
        <v>178</v>
      </c>
      <c r="I331" s="16" t="s">
        <v>23</v>
      </c>
      <c r="J331" s="16">
        <v>4</v>
      </c>
      <c r="K331" s="17">
        <v>42826</v>
      </c>
      <c r="L331" s="16" t="s">
        <v>551</v>
      </c>
      <c r="M331" s="18">
        <v>4853600</v>
      </c>
      <c r="N331" s="18">
        <v>0</v>
      </c>
      <c r="O331" s="18">
        <v>4853600</v>
      </c>
      <c r="P331" s="18">
        <v>4853600</v>
      </c>
      <c r="Q331" s="18">
        <v>0</v>
      </c>
    </row>
    <row r="332" spans="1:18" s="16" customFormat="1" x14ac:dyDescent="0.25">
      <c r="A332" s="16" t="s">
        <v>303</v>
      </c>
      <c r="B332" s="16" t="s">
        <v>304</v>
      </c>
      <c r="C332" s="16">
        <v>299</v>
      </c>
      <c r="D332" s="16">
        <v>331</v>
      </c>
      <c r="E332" s="17">
        <v>42857</v>
      </c>
      <c r="F332" s="16" t="s">
        <v>47</v>
      </c>
      <c r="G332" s="16">
        <v>1032432645</v>
      </c>
      <c r="H332" s="16" t="s">
        <v>65</v>
      </c>
      <c r="I332" s="16" t="s">
        <v>23</v>
      </c>
      <c r="J332" s="16">
        <v>4</v>
      </c>
      <c r="K332" s="17">
        <v>42826</v>
      </c>
      <c r="L332" s="16" t="s">
        <v>551</v>
      </c>
      <c r="M332" s="18">
        <v>46594300</v>
      </c>
      <c r="N332" s="18">
        <v>46594300</v>
      </c>
      <c r="O332" s="18">
        <v>0</v>
      </c>
      <c r="P332" s="18">
        <v>0</v>
      </c>
      <c r="Q332" s="18">
        <v>0</v>
      </c>
    </row>
    <row r="333" spans="1:18" customFormat="1" x14ac:dyDescent="0.25">
      <c r="A333" s="16" t="s">
        <v>303</v>
      </c>
      <c r="B333" s="16" t="s">
        <v>304</v>
      </c>
      <c r="C333" s="16">
        <v>299</v>
      </c>
      <c r="D333" s="16">
        <v>332</v>
      </c>
      <c r="E333" s="17">
        <v>42857</v>
      </c>
      <c r="F333" s="16" t="s">
        <v>47</v>
      </c>
      <c r="G333" s="16">
        <v>1032432645</v>
      </c>
      <c r="H333" s="16" t="s">
        <v>65</v>
      </c>
      <c r="I333" s="16" t="s">
        <v>23</v>
      </c>
      <c r="J333" s="16">
        <v>4</v>
      </c>
      <c r="K333" s="17">
        <v>42826</v>
      </c>
      <c r="L333" s="16" t="s">
        <v>551</v>
      </c>
      <c r="M333" s="18">
        <v>6147900</v>
      </c>
      <c r="N333" s="18">
        <v>0</v>
      </c>
      <c r="O333" s="18">
        <v>6147900</v>
      </c>
      <c r="P333" s="18">
        <v>6147900</v>
      </c>
      <c r="Q333" s="18">
        <v>0</v>
      </c>
      <c r="R333" s="16"/>
    </row>
    <row r="334" spans="1:18" s="16" customFormat="1" x14ac:dyDescent="0.25">
      <c r="A334" s="16" t="s">
        <v>303</v>
      </c>
      <c r="B334" s="16" t="s">
        <v>304</v>
      </c>
      <c r="C334" s="16">
        <v>299</v>
      </c>
      <c r="D334" s="16">
        <v>333</v>
      </c>
      <c r="E334" s="17">
        <v>42857</v>
      </c>
      <c r="F334" s="16" t="s">
        <v>47</v>
      </c>
      <c r="G334" s="16">
        <v>15049784</v>
      </c>
      <c r="H334" s="16" t="s">
        <v>66</v>
      </c>
      <c r="I334" s="16" t="s">
        <v>23</v>
      </c>
      <c r="J334" s="16">
        <v>4</v>
      </c>
      <c r="K334" s="17">
        <v>42826</v>
      </c>
      <c r="L334" s="16" t="s">
        <v>551</v>
      </c>
      <c r="M334" s="18">
        <v>6471400</v>
      </c>
      <c r="N334" s="18">
        <v>0</v>
      </c>
      <c r="O334" s="18">
        <v>6471400</v>
      </c>
      <c r="P334" s="18">
        <v>6471400</v>
      </c>
      <c r="Q334" s="18">
        <v>0</v>
      </c>
    </row>
    <row r="335" spans="1:18" s="10" customFormat="1" x14ac:dyDescent="0.25">
      <c r="A335" s="16" t="s">
        <v>303</v>
      </c>
      <c r="B335" s="16" t="s">
        <v>304</v>
      </c>
      <c r="C335" s="16">
        <v>299</v>
      </c>
      <c r="D335" s="16">
        <v>334</v>
      </c>
      <c r="E335" s="17">
        <v>42857</v>
      </c>
      <c r="F335" s="16" t="s">
        <v>47</v>
      </c>
      <c r="G335" s="16">
        <v>19222399</v>
      </c>
      <c r="H335" s="16" t="s">
        <v>162</v>
      </c>
      <c r="I335" s="16" t="s">
        <v>23</v>
      </c>
      <c r="J335" s="16">
        <v>4</v>
      </c>
      <c r="K335" s="17">
        <v>42826</v>
      </c>
      <c r="L335" s="16" t="s">
        <v>551</v>
      </c>
      <c r="M335" s="18">
        <v>6471400</v>
      </c>
      <c r="N335" s="18">
        <v>0</v>
      </c>
      <c r="O335" s="18">
        <v>6471400</v>
      </c>
      <c r="P335" s="18">
        <v>6471400</v>
      </c>
      <c r="Q335" s="18">
        <v>0</v>
      </c>
      <c r="R335" s="16"/>
    </row>
    <row r="336" spans="1:18" customFormat="1" x14ac:dyDescent="0.25">
      <c r="A336" s="16" t="s">
        <v>303</v>
      </c>
      <c r="B336" s="16" t="s">
        <v>304</v>
      </c>
      <c r="C336" s="16">
        <v>299</v>
      </c>
      <c r="D336" s="16">
        <v>335</v>
      </c>
      <c r="E336" s="17">
        <v>42857</v>
      </c>
      <c r="F336" s="16" t="s">
        <v>47</v>
      </c>
      <c r="G336" s="16">
        <v>19372340</v>
      </c>
      <c r="H336" s="16" t="s">
        <v>67</v>
      </c>
      <c r="I336" s="16" t="s">
        <v>23</v>
      </c>
      <c r="J336" s="16">
        <v>4</v>
      </c>
      <c r="K336" s="17">
        <v>42826</v>
      </c>
      <c r="L336" s="16" t="s">
        <v>551</v>
      </c>
      <c r="M336" s="18">
        <v>6147900</v>
      </c>
      <c r="N336" s="18">
        <v>0</v>
      </c>
      <c r="O336" s="18">
        <v>6147900</v>
      </c>
      <c r="P336" s="18">
        <v>6147900</v>
      </c>
      <c r="Q336" s="18">
        <v>0</v>
      </c>
      <c r="R336" s="16"/>
    </row>
    <row r="337" spans="1:18" s="10" customFormat="1" x14ac:dyDescent="0.25">
      <c r="A337" s="16" t="s">
        <v>303</v>
      </c>
      <c r="B337" s="16" t="s">
        <v>304</v>
      </c>
      <c r="C337" s="16">
        <v>299</v>
      </c>
      <c r="D337" s="16">
        <v>336</v>
      </c>
      <c r="E337" s="17">
        <v>42857</v>
      </c>
      <c r="F337" s="16" t="s">
        <v>47</v>
      </c>
      <c r="G337" s="16">
        <v>27252146</v>
      </c>
      <c r="H337" s="16" t="s">
        <v>68</v>
      </c>
      <c r="I337" s="16" t="s">
        <v>23</v>
      </c>
      <c r="J337" s="16">
        <v>4</v>
      </c>
      <c r="K337" s="17">
        <v>42826</v>
      </c>
      <c r="L337" s="16" t="s">
        <v>551</v>
      </c>
      <c r="M337" s="18">
        <v>5824300</v>
      </c>
      <c r="N337" s="18">
        <v>0</v>
      </c>
      <c r="O337" s="18">
        <v>5824300</v>
      </c>
      <c r="P337" s="18">
        <v>5824300</v>
      </c>
      <c r="Q337" s="18">
        <v>0</v>
      </c>
      <c r="R337" s="16"/>
    </row>
    <row r="338" spans="1:18" s="16" customFormat="1" x14ac:dyDescent="0.25">
      <c r="A338" s="16" t="s">
        <v>303</v>
      </c>
      <c r="B338" s="16" t="s">
        <v>304</v>
      </c>
      <c r="C338" s="16">
        <v>299</v>
      </c>
      <c r="D338" s="16">
        <v>337</v>
      </c>
      <c r="E338" s="17">
        <v>42857</v>
      </c>
      <c r="F338" s="16" t="s">
        <v>47</v>
      </c>
      <c r="G338" s="16">
        <v>41636317</v>
      </c>
      <c r="H338" s="16" t="s">
        <v>69</v>
      </c>
      <c r="I338" s="16" t="s">
        <v>23</v>
      </c>
      <c r="J338" s="16">
        <v>4</v>
      </c>
      <c r="K338" s="17">
        <v>42826</v>
      </c>
      <c r="L338" s="16" t="s">
        <v>551</v>
      </c>
      <c r="M338" s="18">
        <v>6147900</v>
      </c>
      <c r="N338" s="18">
        <v>0</v>
      </c>
      <c r="O338" s="18">
        <v>6147900</v>
      </c>
      <c r="P338" s="18">
        <v>6147900</v>
      </c>
      <c r="Q338" s="18">
        <v>0</v>
      </c>
    </row>
    <row r="339" spans="1:18" s="16" customFormat="1" x14ac:dyDescent="0.25">
      <c r="A339" s="16" t="s">
        <v>303</v>
      </c>
      <c r="B339" s="16" t="s">
        <v>304</v>
      </c>
      <c r="C339" s="16">
        <v>299</v>
      </c>
      <c r="D339" s="16">
        <v>338</v>
      </c>
      <c r="E339" s="17">
        <v>42857</v>
      </c>
      <c r="F339" s="16" t="s">
        <v>47</v>
      </c>
      <c r="G339" s="16">
        <v>52395807</v>
      </c>
      <c r="H339" s="16" t="s">
        <v>179</v>
      </c>
      <c r="I339" s="16" t="s">
        <v>23</v>
      </c>
      <c r="J339" s="16">
        <v>4</v>
      </c>
      <c r="K339" s="17">
        <v>42826</v>
      </c>
      <c r="L339" s="16" t="s">
        <v>551</v>
      </c>
      <c r="M339" s="18">
        <v>2912100</v>
      </c>
      <c r="N339" s="18">
        <v>0</v>
      </c>
      <c r="O339" s="18">
        <v>2912100</v>
      </c>
      <c r="P339" s="18">
        <v>2912100</v>
      </c>
      <c r="Q339" s="18">
        <v>0</v>
      </c>
    </row>
    <row r="340" spans="1:18" s="16" customFormat="1" x14ac:dyDescent="0.25">
      <c r="A340" s="16" t="s">
        <v>303</v>
      </c>
      <c r="B340" s="16" t="s">
        <v>304</v>
      </c>
      <c r="C340" s="16">
        <v>299</v>
      </c>
      <c r="D340" s="16">
        <v>339</v>
      </c>
      <c r="E340" s="17">
        <v>42857</v>
      </c>
      <c r="F340" s="16" t="s">
        <v>47</v>
      </c>
      <c r="G340" s="16">
        <v>79959809</v>
      </c>
      <c r="H340" s="16" t="s">
        <v>180</v>
      </c>
      <c r="I340" s="16" t="s">
        <v>23</v>
      </c>
      <c r="J340" s="16">
        <v>4</v>
      </c>
      <c r="K340" s="17">
        <v>42826</v>
      </c>
      <c r="L340" s="16" t="s">
        <v>551</v>
      </c>
      <c r="M340" s="18">
        <v>6471400</v>
      </c>
      <c r="N340" s="18">
        <v>0</v>
      </c>
      <c r="O340" s="18">
        <v>6471400</v>
      </c>
      <c r="P340" s="18">
        <v>6471400</v>
      </c>
      <c r="Q340" s="18">
        <v>0</v>
      </c>
    </row>
    <row r="341" spans="1:18" s="16" customFormat="1" x14ac:dyDescent="0.25">
      <c r="A341" s="16" t="s">
        <v>303</v>
      </c>
      <c r="B341" s="16" t="s">
        <v>304</v>
      </c>
      <c r="C341" s="16">
        <v>317</v>
      </c>
      <c r="D341" s="16">
        <v>354</v>
      </c>
      <c r="E341" s="17">
        <v>42887</v>
      </c>
      <c r="F341" s="16" t="s">
        <v>47</v>
      </c>
      <c r="G341" s="16">
        <v>1026250511</v>
      </c>
      <c r="H341" s="16" t="s">
        <v>178</v>
      </c>
      <c r="I341" s="16" t="s">
        <v>23</v>
      </c>
      <c r="J341" s="16">
        <v>5</v>
      </c>
      <c r="K341" s="17">
        <v>42856</v>
      </c>
      <c r="L341" s="16" t="s">
        <v>588</v>
      </c>
      <c r="M341" s="18">
        <v>6471400</v>
      </c>
      <c r="N341" s="18">
        <v>0</v>
      </c>
      <c r="O341" s="18">
        <v>6471400</v>
      </c>
      <c r="P341" s="18">
        <v>6471400</v>
      </c>
      <c r="Q341" s="18">
        <v>0</v>
      </c>
    </row>
    <row r="342" spans="1:18" s="16" customFormat="1" x14ac:dyDescent="0.25">
      <c r="A342" s="16" t="s">
        <v>303</v>
      </c>
      <c r="B342" s="16" t="s">
        <v>304</v>
      </c>
      <c r="C342" s="16">
        <v>317</v>
      </c>
      <c r="D342" s="16">
        <v>355</v>
      </c>
      <c r="E342" s="17">
        <v>42887</v>
      </c>
      <c r="F342" s="16" t="s">
        <v>47</v>
      </c>
      <c r="G342" s="16">
        <v>1032432645</v>
      </c>
      <c r="H342" s="16" t="s">
        <v>65</v>
      </c>
      <c r="I342" s="16" t="s">
        <v>23</v>
      </c>
      <c r="J342" s="16">
        <v>5</v>
      </c>
      <c r="K342" s="17">
        <v>42856</v>
      </c>
      <c r="L342" s="16" t="s">
        <v>588</v>
      </c>
      <c r="M342" s="18">
        <v>6471400</v>
      </c>
      <c r="N342" s="18">
        <v>0</v>
      </c>
      <c r="O342" s="18">
        <v>6471400</v>
      </c>
      <c r="P342" s="18">
        <v>6471400</v>
      </c>
      <c r="Q342" s="18">
        <v>0</v>
      </c>
    </row>
    <row r="343" spans="1:18" s="16" customFormat="1" x14ac:dyDescent="0.25">
      <c r="A343" s="16" t="s">
        <v>303</v>
      </c>
      <c r="B343" s="16" t="s">
        <v>304</v>
      </c>
      <c r="C343" s="16">
        <v>317</v>
      </c>
      <c r="D343" s="16">
        <v>357</v>
      </c>
      <c r="E343" s="17">
        <v>42887</v>
      </c>
      <c r="F343" s="16" t="s">
        <v>47</v>
      </c>
      <c r="G343" s="16">
        <v>15049784</v>
      </c>
      <c r="H343" s="16" t="s">
        <v>66</v>
      </c>
      <c r="I343" s="16" t="s">
        <v>23</v>
      </c>
      <c r="J343" s="16">
        <v>5</v>
      </c>
      <c r="K343" s="17">
        <v>42856</v>
      </c>
      <c r="L343" s="16" t="s">
        <v>588</v>
      </c>
      <c r="M343" s="18">
        <v>6147900</v>
      </c>
      <c r="N343" s="18">
        <v>0</v>
      </c>
      <c r="O343" s="18">
        <v>6147900</v>
      </c>
      <c r="P343" s="18">
        <v>6147900</v>
      </c>
      <c r="Q343" s="18">
        <v>0</v>
      </c>
    </row>
    <row r="344" spans="1:18" s="16" customFormat="1" x14ac:dyDescent="0.25">
      <c r="A344" s="16" t="s">
        <v>303</v>
      </c>
      <c r="B344" s="16" t="s">
        <v>304</v>
      </c>
      <c r="C344" s="16">
        <v>317</v>
      </c>
      <c r="D344" s="16">
        <v>358</v>
      </c>
      <c r="E344" s="17">
        <v>42887</v>
      </c>
      <c r="F344" s="16" t="s">
        <v>47</v>
      </c>
      <c r="G344" s="16">
        <v>19222399</v>
      </c>
      <c r="H344" s="16" t="s">
        <v>162</v>
      </c>
      <c r="I344" s="16" t="s">
        <v>23</v>
      </c>
      <c r="J344" s="16">
        <v>5</v>
      </c>
      <c r="K344" s="17">
        <v>42856</v>
      </c>
      <c r="L344" s="16" t="s">
        <v>588</v>
      </c>
      <c r="M344" s="18">
        <v>6471400</v>
      </c>
      <c r="N344" s="18">
        <v>0</v>
      </c>
      <c r="O344" s="18">
        <v>6471400</v>
      </c>
      <c r="P344" s="18">
        <v>6471400</v>
      </c>
      <c r="Q344" s="18">
        <v>0</v>
      </c>
    </row>
    <row r="345" spans="1:18" s="16" customFormat="1" x14ac:dyDescent="0.25">
      <c r="A345" s="16" t="s">
        <v>303</v>
      </c>
      <c r="B345" s="16" t="s">
        <v>304</v>
      </c>
      <c r="C345" s="16">
        <v>317</v>
      </c>
      <c r="D345" s="16">
        <v>359</v>
      </c>
      <c r="E345" s="17">
        <v>42887</v>
      </c>
      <c r="F345" s="16" t="s">
        <v>47</v>
      </c>
      <c r="G345" s="16">
        <v>19372340</v>
      </c>
      <c r="H345" s="16" t="s">
        <v>67</v>
      </c>
      <c r="I345" s="16" t="s">
        <v>23</v>
      </c>
      <c r="J345" s="16">
        <v>5</v>
      </c>
      <c r="K345" s="17">
        <v>42856</v>
      </c>
      <c r="L345" s="16" t="s">
        <v>588</v>
      </c>
      <c r="M345" s="18">
        <v>2588600</v>
      </c>
      <c r="N345" s="18">
        <v>0</v>
      </c>
      <c r="O345" s="18">
        <v>2588600</v>
      </c>
      <c r="P345" s="18">
        <v>2588600</v>
      </c>
      <c r="Q345" s="18">
        <v>0</v>
      </c>
    </row>
    <row r="346" spans="1:18" s="16" customFormat="1" x14ac:dyDescent="0.25">
      <c r="A346" s="16" t="s">
        <v>303</v>
      </c>
      <c r="B346" s="16" t="s">
        <v>304</v>
      </c>
      <c r="C346" s="16">
        <v>317</v>
      </c>
      <c r="D346" s="16">
        <v>360</v>
      </c>
      <c r="E346" s="17">
        <v>42887</v>
      </c>
      <c r="F346" s="16" t="s">
        <v>47</v>
      </c>
      <c r="G346" s="16">
        <v>27252146</v>
      </c>
      <c r="H346" s="16" t="s">
        <v>68</v>
      </c>
      <c r="I346" s="16" t="s">
        <v>23</v>
      </c>
      <c r="J346" s="16">
        <v>5</v>
      </c>
      <c r="K346" s="17">
        <v>42856</v>
      </c>
      <c r="L346" s="16" t="s">
        <v>588</v>
      </c>
      <c r="M346" s="18">
        <v>6471400</v>
      </c>
      <c r="N346" s="18">
        <v>0</v>
      </c>
      <c r="O346" s="18">
        <v>6471400</v>
      </c>
      <c r="P346" s="18">
        <v>6471400</v>
      </c>
      <c r="Q346" s="18">
        <v>0</v>
      </c>
    </row>
    <row r="347" spans="1:18" s="16" customFormat="1" x14ac:dyDescent="0.25">
      <c r="A347" s="16" t="s">
        <v>303</v>
      </c>
      <c r="B347" s="16" t="s">
        <v>304</v>
      </c>
      <c r="C347" s="16">
        <v>317</v>
      </c>
      <c r="D347" s="16">
        <v>362</v>
      </c>
      <c r="E347" s="17">
        <v>42887</v>
      </c>
      <c r="F347" s="16" t="s">
        <v>47</v>
      </c>
      <c r="G347" s="16">
        <v>41636317</v>
      </c>
      <c r="H347" s="16" t="s">
        <v>69</v>
      </c>
      <c r="I347" s="16" t="s">
        <v>23</v>
      </c>
      <c r="J347" s="16">
        <v>5</v>
      </c>
      <c r="K347" s="17">
        <v>42856</v>
      </c>
      <c r="L347" s="16" t="s">
        <v>588</v>
      </c>
      <c r="M347" s="18">
        <v>6471400</v>
      </c>
      <c r="N347" s="18">
        <v>0</v>
      </c>
      <c r="O347" s="18">
        <v>6471400</v>
      </c>
      <c r="P347" s="18">
        <v>6471400</v>
      </c>
      <c r="Q347" s="18">
        <v>0</v>
      </c>
    </row>
    <row r="348" spans="1:18" s="16" customFormat="1" x14ac:dyDescent="0.25">
      <c r="A348" s="16" t="s">
        <v>303</v>
      </c>
      <c r="B348" s="16" t="s">
        <v>304</v>
      </c>
      <c r="C348" s="16">
        <v>317</v>
      </c>
      <c r="D348" s="16">
        <v>363</v>
      </c>
      <c r="E348" s="17">
        <v>42887</v>
      </c>
      <c r="F348" s="16" t="s">
        <v>47</v>
      </c>
      <c r="G348" s="16">
        <v>79959809</v>
      </c>
      <c r="H348" s="16" t="s">
        <v>180</v>
      </c>
      <c r="I348" s="16" t="s">
        <v>23</v>
      </c>
      <c r="J348" s="16">
        <v>5</v>
      </c>
      <c r="K348" s="17">
        <v>42856</v>
      </c>
      <c r="L348" s="16" t="s">
        <v>588</v>
      </c>
      <c r="M348" s="18">
        <v>6471400</v>
      </c>
      <c r="N348" s="18">
        <v>0</v>
      </c>
      <c r="O348" s="18">
        <v>6471400</v>
      </c>
      <c r="P348" s="18">
        <v>6471400</v>
      </c>
      <c r="Q348" s="18">
        <v>0</v>
      </c>
    </row>
    <row r="349" spans="1:18" customFormat="1" x14ac:dyDescent="0.25">
      <c r="A349" s="16" t="s">
        <v>303</v>
      </c>
      <c r="B349" s="16" t="s">
        <v>304</v>
      </c>
      <c r="C349" s="16">
        <v>317</v>
      </c>
      <c r="D349" s="16">
        <v>364</v>
      </c>
      <c r="E349" s="17">
        <v>42887</v>
      </c>
      <c r="F349" s="16" t="s">
        <v>47</v>
      </c>
      <c r="G349" s="16">
        <v>52395807</v>
      </c>
      <c r="H349" s="16" t="s">
        <v>179</v>
      </c>
      <c r="I349" s="16" t="s">
        <v>23</v>
      </c>
      <c r="J349" s="16">
        <v>5</v>
      </c>
      <c r="K349" s="17">
        <v>42856</v>
      </c>
      <c r="L349" s="16" t="s">
        <v>588</v>
      </c>
      <c r="M349" s="18">
        <v>1100300</v>
      </c>
      <c r="N349" s="18">
        <v>0</v>
      </c>
      <c r="O349" s="18">
        <v>1100300</v>
      </c>
      <c r="P349" s="18">
        <v>1100300</v>
      </c>
      <c r="Q349" s="18">
        <v>0</v>
      </c>
      <c r="R349" s="16"/>
    </row>
    <row r="350" spans="1:18" customFormat="1" x14ac:dyDescent="0.25">
      <c r="A350" s="16" t="s">
        <v>303</v>
      </c>
      <c r="B350" s="16" t="s">
        <v>304</v>
      </c>
      <c r="C350" s="16">
        <v>320</v>
      </c>
      <c r="D350" s="16">
        <v>368</v>
      </c>
      <c r="E350" s="17">
        <v>42887</v>
      </c>
      <c r="F350" s="16" t="s">
        <v>47</v>
      </c>
      <c r="G350" s="16">
        <v>52395807</v>
      </c>
      <c r="H350" s="16" t="s">
        <v>179</v>
      </c>
      <c r="I350" s="16" t="s">
        <v>23</v>
      </c>
      <c r="J350" s="16">
        <v>4</v>
      </c>
      <c r="K350" s="17">
        <v>42826</v>
      </c>
      <c r="L350" s="16" t="s">
        <v>575</v>
      </c>
      <c r="M350" s="18">
        <v>663800</v>
      </c>
      <c r="N350" s="18">
        <v>0</v>
      </c>
      <c r="O350" s="18">
        <v>663800</v>
      </c>
      <c r="P350" s="18">
        <v>663800</v>
      </c>
      <c r="Q350" s="18">
        <v>0</v>
      </c>
      <c r="R350" s="16"/>
    </row>
    <row r="351" spans="1:18" customFormat="1" x14ac:dyDescent="0.25">
      <c r="A351" s="16" t="s">
        <v>303</v>
      </c>
      <c r="B351" s="16" t="s">
        <v>304</v>
      </c>
      <c r="C351" s="16">
        <v>326</v>
      </c>
      <c r="D351" s="16">
        <v>372</v>
      </c>
      <c r="E351" s="17">
        <v>42888</v>
      </c>
      <c r="F351" s="16" t="s">
        <v>47</v>
      </c>
      <c r="G351" s="16">
        <v>52395807</v>
      </c>
      <c r="H351" s="16" t="s">
        <v>179</v>
      </c>
      <c r="I351" s="16" t="s">
        <v>23</v>
      </c>
      <c r="J351" s="16">
        <v>4</v>
      </c>
      <c r="K351" s="17">
        <v>42826</v>
      </c>
      <c r="L351" s="16" t="s">
        <v>575</v>
      </c>
      <c r="M351" s="18">
        <v>600</v>
      </c>
      <c r="N351" s="18">
        <v>0</v>
      </c>
      <c r="O351" s="18">
        <v>600</v>
      </c>
      <c r="P351" s="18">
        <v>600</v>
      </c>
      <c r="Q351" s="18">
        <v>0</v>
      </c>
      <c r="R351" s="16"/>
    </row>
    <row r="352" spans="1:18" s="10" customFormat="1" x14ac:dyDescent="0.25">
      <c r="A352" s="16" t="s">
        <v>303</v>
      </c>
      <c r="B352" s="16" t="s">
        <v>304</v>
      </c>
      <c r="C352" s="16">
        <v>330</v>
      </c>
      <c r="D352" s="16">
        <v>376</v>
      </c>
      <c r="E352" s="17">
        <v>42900</v>
      </c>
      <c r="F352" s="16" t="s">
        <v>47</v>
      </c>
      <c r="G352" s="16">
        <v>52395807</v>
      </c>
      <c r="H352" s="16" t="s">
        <v>179</v>
      </c>
      <c r="I352" s="16" t="s">
        <v>23</v>
      </c>
      <c r="J352" s="16">
        <v>4</v>
      </c>
      <c r="K352" s="17">
        <v>42900</v>
      </c>
      <c r="L352" s="16" t="s">
        <v>594</v>
      </c>
      <c r="M352" s="18">
        <v>7200</v>
      </c>
      <c r="N352" s="18">
        <v>0</v>
      </c>
      <c r="O352" s="18">
        <v>7200</v>
      </c>
      <c r="P352" s="18">
        <v>7200</v>
      </c>
      <c r="Q352" s="18">
        <v>0</v>
      </c>
      <c r="R352" s="16"/>
    </row>
    <row r="353" spans="1:18" customFormat="1" x14ac:dyDescent="0.25">
      <c r="A353" s="16" t="s">
        <v>303</v>
      </c>
      <c r="B353" s="16" t="s">
        <v>304</v>
      </c>
      <c r="C353" s="16">
        <v>338</v>
      </c>
      <c r="D353" s="16">
        <v>388</v>
      </c>
      <c r="E353" s="17">
        <v>42920</v>
      </c>
      <c r="F353" s="16" t="s">
        <v>47</v>
      </c>
      <c r="G353" s="16">
        <v>1026250511</v>
      </c>
      <c r="H353" s="16" t="s">
        <v>178</v>
      </c>
      <c r="I353" s="16" t="s">
        <v>23</v>
      </c>
      <c r="J353" s="16">
        <v>6</v>
      </c>
      <c r="K353" s="17">
        <v>42887</v>
      </c>
      <c r="L353" s="16" t="s">
        <v>599</v>
      </c>
      <c r="M353" s="18">
        <v>5177200</v>
      </c>
      <c r="N353" s="18">
        <v>0</v>
      </c>
      <c r="O353" s="18">
        <v>5177200</v>
      </c>
      <c r="P353" s="18">
        <v>5177200</v>
      </c>
      <c r="Q353" s="18">
        <v>0</v>
      </c>
      <c r="R353" s="16"/>
    </row>
    <row r="354" spans="1:18" customFormat="1" x14ac:dyDescent="0.25">
      <c r="A354" s="16" t="s">
        <v>303</v>
      </c>
      <c r="B354" s="16" t="s">
        <v>304</v>
      </c>
      <c r="C354" s="16">
        <v>338</v>
      </c>
      <c r="D354" s="16">
        <v>389</v>
      </c>
      <c r="E354" s="17">
        <v>42920</v>
      </c>
      <c r="F354" s="16" t="s">
        <v>47</v>
      </c>
      <c r="G354" s="16">
        <v>1032432645</v>
      </c>
      <c r="H354" s="16" t="s">
        <v>65</v>
      </c>
      <c r="I354" s="16" t="s">
        <v>23</v>
      </c>
      <c r="J354" s="16">
        <v>6</v>
      </c>
      <c r="K354" s="17">
        <v>42887</v>
      </c>
      <c r="L354" s="16" t="s">
        <v>599</v>
      </c>
      <c r="M354" s="18">
        <v>6471400</v>
      </c>
      <c r="N354" s="18">
        <v>0</v>
      </c>
      <c r="O354" s="18">
        <v>6471400</v>
      </c>
      <c r="P354" s="18">
        <v>6471400</v>
      </c>
      <c r="Q354" s="18">
        <v>0</v>
      </c>
      <c r="R354" s="16"/>
    </row>
    <row r="355" spans="1:18" customFormat="1" x14ac:dyDescent="0.25">
      <c r="A355" s="16" t="s">
        <v>303</v>
      </c>
      <c r="B355" s="16" t="s">
        <v>304</v>
      </c>
      <c r="C355" s="16">
        <v>338</v>
      </c>
      <c r="D355" s="16">
        <v>390</v>
      </c>
      <c r="E355" s="17">
        <v>42920</v>
      </c>
      <c r="F355" s="16" t="s">
        <v>47</v>
      </c>
      <c r="G355" s="16">
        <v>15049784</v>
      </c>
      <c r="H355" s="16" t="s">
        <v>66</v>
      </c>
      <c r="I355" s="16" t="s">
        <v>23</v>
      </c>
      <c r="J355" s="16">
        <v>6</v>
      </c>
      <c r="K355" s="17">
        <v>42887</v>
      </c>
      <c r="L355" s="16" t="s">
        <v>599</v>
      </c>
      <c r="M355" s="18">
        <v>6471400</v>
      </c>
      <c r="N355" s="18">
        <v>0</v>
      </c>
      <c r="O355" s="18">
        <v>6471400</v>
      </c>
      <c r="P355" s="18">
        <v>6471400</v>
      </c>
      <c r="Q355" s="18">
        <v>0</v>
      </c>
      <c r="R355" s="16"/>
    </row>
    <row r="356" spans="1:18" s="16" customFormat="1" x14ac:dyDescent="0.25">
      <c r="A356" s="16" t="s">
        <v>303</v>
      </c>
      <c r="B356" s="16" t="s">
        <v>304</v>
      </c>
      <c r="C356" s="16">
        <v>338</v>
      </c>
      <c r="D356" s="16">
        <v>391</v>
      </c>
      <c r="E356" s="17">
        <v>42920</v>
      </c>
      <c r="F356" s="16" t="s">
        <v>47</v>
      </c>
      <c r="G356" s="16">
        <v>19222399</v>
      </c>
      <c r="H356" s="16" t="s">
        <v>162</v>
      </c>
      <c r="I356" s="16" t="s">
        <v>23</v>
      </c>
      <c r="J356" s="16">
        <v>6</v>
      </c>
      <c r="K356" s="17">
        <v>42887</v>
      </c>
      <c r="L356" s="16" t="s">
        <v>599</v>
      </c>
      <c r="M356" s="18">
        <v>6471400</v>
      </c>
      <c r="N356" s="18">
        <v>0</v>
      </c>
      <c r="O356" s="18">
        <v>6471400</v>
      </c>
      <c r="P356" s="18">
        <v>6471400</v>
      </c>
      <c r="Q356" s="18">
        <v>0</v>
      </c>
    </row>
    <row r="357" spans="1:18" s="16" customFormat="1" x14ac:dyDescent="0.25">
      <c r="A357" s="16" t="s">
        <v>303</v>
      </c>
      <c r="B357" s="16" t="s">
        <v>304</v>
      </c>
      <c r="C357" s="16">
        <v>338</v>
      </c>
      <c r="D357" s="16">
        <v>392</v>
      </c>
      <c r="E357" s="17">
        <v>42920</v>
      </c>
      <c r="F357" s="16" t="s">
        <v>47</v>
      </c>
      <c r="G357" s="16">
        <v>19372340</v>
      </c>
      <c r="H357" s="16" t="s">
        <v>67</v>
      </c>
      <c r="I357" s="16" t="s">
        <v>23</v>
      </c>
      <c r="J357" s="16">
        <v>6</v>
      </c>
      <c r="K357" s="17">
        <v>42887</v>
      </c>
      <c r="L357" s="16" t="s">
        <v>599</v>
      </c>
      <c r="M357" s="18">
        <v>122000</v>
      </c>
      <c r="N357" s="18">
        <v>0</v>
      </c>
      <c r="O357" s="18">
        <v>122000</v>
      </c>
      <c r="P357" s="18">
        <v>122000</v>
      </c>
      <c r="Q357" s="18">
        <v>0</v>
      </c>
    </row>
    <row r="358" spans="1:18" s="16" customFormat="1" x14ac:dyDescent="0.25">
      <c r="A358" s="16" t="s">
        <v>303</v>
      </c>
      <c r="B358" s="16" t="s">
        <v>304</v>
      </c>
      <c r="C358" s="16">
        <v>338</v>
      </c>
      <c r="D358" s="16">
        <v>393</v>
      </c>
      <c r="E358" s="17">
        <v>42920</v>
      </c>
      <c r="F358" s="16" t="s">
        <v>47</v>
      </c>
      <c r="G358" s="16">
        <v>27252146</v>
      </c>
      <c r="H358" s="16" t="s">
        <v>68</v>
      </c>
      <c r="I358" s="16" t="s">
        <v>23</v>
      </c>
      <c r="J358" s="16">
        <v>6</v>
      </c>
      <c r="K358" s="17">
        <v>42887</v>
      </c>
      <c r="L358" s="16" t="s">
        <v>599</v>
      </c>
      <c r="M358" s="18">
        <v>6471400</v>
      </c>
      <c r="N358" s="18">
        <v>0</v>
      </c>
      <c r="O358" s="18">
        <v>6471400</v>
      </c>
      <c r="P358" s="18">
        <v>6471400</v>
      </c>
      <c r="Q358" s="18">
        <v>0</v>
      </c>
    </row>
    <row r="359" spans="1:18" s="16" customFormat="1" x14ac:dyDescent="0.25">
      <c r="A359" s="16" t="s">
        <v>303</v>
      </c>
      <c r="B359" s="16" t="s">
        <v>304</v>
      </c>
      <c r="C359" s="16">
        <v>338</v>
      </c>
      <c r="D359" s="16">
        <v>394</v>
      </c>
      <c r="E359" s="17">
        <v>42920</v>
      </c>
      <c r="F359" s="16" t="s">
        <v>47</v>
      </c>
      <c r="G359" s="16">
        <v>41636317</v>
      </c>
      <c r="H359" s="16" t="s">
        <v>69</v>
      </c>
      <c r="I359" s="16" t="s">
        <v>23</v>
      </c>
      <c r="J359" s="16">
        <v>6</v>
      </c>
      <c r="K359" s="17">
        <v>42887</v>
      </c>
      <c r="L359" s="16" t="s">
        <v>599</v>
      </c>
      <c r="M359" s="18">
        <v>6471400</v>
      </c>
      <c r="N359" s="18">
        <v>0</v>
      </c>
      <c r="O359" s="18">
        <v>6471400</v>
      </c>
      <c r="P359" s="18">
        <v>6471400</v>
      </c>
      <c r="Q359" s="18">
        <v>0</v>
      </c>
    </row>
    <row r="360" spans="1:18" s="16" customFormat="1" x14ac:dyDescent="0.25">
      <c r="A360" s="16" t="s">
        <v>303</v>
      </c>
      <c r="B360" s="16" t="s">
        <v>304</v>
      </c>
      <c r="C360" s="16">
        <v>338</v>
      </c>
      <c r="D360" s="16">
        <v>395</v>
      </c>
      <c r="E360" s="17">
        <v>42920</v>
      </c>
      <c r="F360" s="16" t="s">
        <v>47</v>
      </c>
      <c r="G360" s="16">
        <v>52395807</v>
      </c>
      <c r="H360" s="16" t="s">
        <v>179</v>
      </c>
      <c r="I360" s="16" t="s">
        <v>23</v>
      </c>
      <c r="J360" s="16">
        <v>6</v>
      </c>
      <c r="K360" s="17">
        <v>42887</v>
      </c>
      <c r="L360" s="16" t="s">
        <v>599</v>
      </c>
      <c r="M360" s="18">
        <v>1100300</v>
      </c>
      <c r="N360" s="18">
        <v>0</v>
      </c>
      <c r="O360" s="18">
        <v>1100300</v>
      </c>
      <c r="P360" s="18">
        <v>1100300</v>
      </c>
      <c r="Q360" s="18">
        <v>0</v>
      </c>
    </row>
    <row r="361" spans="1:18" s="16" customFormat="1" x14ac:dyDescent="0.25">
      <c r="A361" s="16" t="s">
        <v>303</v>
      </c>
      <c r="B361" s="16" t="s">
        <v>304</v>
      </c>
      <c r="C361" s="16">
        <v>338</v>
      </c>
      <c r="D361" s="16">
        <v>396</v>
      </c>
      <c r="E361" s="17">
        <v>42920</v>
      </c>
      <c r="F361" s="16" t="s">
        <v>47</v>
      </c>
      <c r="G361" s="16">
        <v>79959809</v>
      </c>
      <c r="H361" s="16" t="s">
        <v>180</v>
      </c>
      <c r="I361" s="16" t="s">
        <v>23</v>
      </c>
      <c r="J361" s="16">
        <v>6</v>
      </c>
      <c r="K361" s="17">
        <v>42887</v>
      </c>
      <c r="L361" s="16" t="s">
        <v>599</v>
      </c>
      <c r="M361" s="18">
        <v>6471400</v>
      </c>
      <c r="N361" s="18">
        <v>0</v>
      </c>
      <c r="O361" s="18">
        <v>6471400</v>
      </c>
      <c r="P361" s="18">
        <v>6471400</v>
      </c>
      <c r="Q361" s="18">
        <v>0</v>
      </c>
    </row>
    <row r="362" spans="1:18" s="16" customFormat="1" x14ac:dyDescent="0.25">
      <c r="A362" s="16" t="s">
        <v>303</v>
      </c>
      <c r="B362" s="16" t="s">
        <v>304</v>
      </c>
      <c r="C362" s="16">
        <v>338</v>
      </c>
      <c r="D362" s="16">
        <v>397</v>
      </c>
      <c r="E362" s="17">
        <v>42920</v>
      </c>
      <c r="F362" s="16" t="s">
        <v>47</v>
      </c>
      <c r="G362" s="16">
        <v>80235483</v>
      </c>
      <c r="H362" s="16" t="s">
        <v>600</v>
      </c>
      <c r="I362" s="16" t="s">
        <v>23</v>
      </c>
      <c r="J362" s="16">
        <v>6</v>
      </c>
      <c r="K362" s="17">
        <v>42887</v>
      </c>
      <c r="L362" s="16" t="s">
        <v>599</v>
      </c>
      <c r="M362" s="18">
        <v>2912100</v>
      </c>
      <c r="N362" s="18">
        <v>0</v>
      </c>
      <c r="O362" s="18">
        <v>2912100</v>
      </c>
      <c r="P362" s="18">
        <v>2912100</v>
      </c>
      <c r="Q362" s="18">
        <v>0</v>
      </c>
    </row>
    <row r="363" spans="1:18" s="16" customFormat="1" x14ac:dyDescent="0.25">
      <c r="A363" s="16" t="s">
        <v>303</v>
      </c>
      <c r="B363" s="16" t="s">
        <v>304</v>
      </c>
      <c r="C363" s="16">
        <v>341</v>
      </c>
      <c r="D363" s="16">
        <v>402</v>
      </c>
      <c r="E363" s="17">
        <v>42920</v>
      </c>
      <c r="F363" s="16" t="s">
        <v>47</v>
      </c>
      <c r="G363" s="16">
        <v>80235483</v>
      </c>
      <c r="H363" s="16" t="s">
        <v>600</v>
      </c>
      <c r="I363" s="16" t="s">
        <v>23</v>
      </c>
      <c r="J363" s="16">
        <v>6</v>
      </c>
      <c r="K363" s="17">
        <v>42887</v>
      </c>
      <c r="L363" s="16" t="s">
        <v>599</v>
      </c>
      <c r="M363" s="18">
        <v>100</v>
      </c>
      <c r="N363" s="18">
        <v>0</v>
      </c>
      <c r="O363" s="18">
        <v>100</v>
      </c>
      <c r="P363" s="18">
        <v>100</v>
      </c>
      <c r="Q363" s="18">
        <v>0</v>
      </c>
    </row>
    <row r="364" spans="1:18" s="16" customFormat="1" x14ac:dyDescent="0.25">
      <c r="A364" s="16" t="s">
        <v>303</v>
      </c>
      <c r="B364" s="16" t="s">
        <v>304</v>
      </c>
      <c r="C364" s="16">
        <v>359</v>
      </c>
      <c r="D364" s="16">
        <v>427</v>
      </c>
      <c r="E364" s="17">
        <v>42948</v>
      </c>
      <c r="F364" s="16" t="s">
        <v>47</v>
      </c>
      <c r="G364" s="16">
        <v>80235483</v>
      </c>
      <c r="H364" s="16" t="s">
        <v>600</v>
      </c>
      <c r="I364" s="16" t="s">
        <v>23</v>
      </c>
      <c r="J364" s="16">
        <v>7</v>
      </c>
      <c r="K364" s="17">
        <v>42917</v>
      </c>
      <c r="L364" s="16" t="s">
        <v>626</v>
      </c>
      <c r="M364" s="18">
        <v>6471400</v>
      </c>
      <c r="N364" s="18">
        <v>0</v>
      </c>
      <c r="O364" s="18">
        <v>6471400</v>
      </c>
      <c r="P364" s="18">
        <v>6471400</v>
      </c>
      <c r="Q364" s="18">
        <v>0</v>
      </c>
    </row>
    <row r="365" spans="1:18" s="16" customFormat="1" x14ac:dyDescent="0.25">
      <c r="A365" s="16" t="s">
        <v>303</v>
      </c>
      <c r="B365" s="16" t="s">
        <v>304</v>
      </c>
      <c r="C365" s="16">
        <v>359</v>
      </c>
      <c r="D365" s="16">
        <v>428</v>
      </c>
      <c r="E365" s="17">
        <v>42948</v>
      </c>
      <c r="F365" s="16" t="s">
        <v>47</v>
      </c>
      <c r="G365" s="16">
        <v>19372340</v>
      </c>
      <c r="H365" s="16" t="s">
        <v>67</v>
      </c>
      <c r="I365" s="16" t="s">
        <v>23</v>
      </c>
      <c r="J365" s="16">
        <v>7</v>
      </c>
      <c r="K365" s="17">
        <v>42917</v>
      </c>
      <c r="L365" s="16" t="s">
        <v>626</v>
      </c>
      <c r="M365" s="18">
        <v>2000000</v>
      </c>
      <c r="N365" s="18">
        <v>122000</v>
      </c>
      <c r="O365" s="18">
        <v>1878000</v>
      </c>
      <c r="P365" s="18">
        <v>1878000</v>
      </c>
      <c r="Q365" s="18">
        <v>0</v>
      </c>
    </row>
    <row r="366" spans="1:18" s="16" customFormat="1" x14ac:dyDescent="0.25">
      <c r="A366" s="16" t="s">
        <v>303</v>
      </c>
      <c r="B366" s="16" t="s">
        <v>304</v>
      </c>
      <c r="C366" s="16">
        <v>359</v>
      </c>
      <c r="D366" s="16">
        <v>418</v>
      </c>
      <c r="E366" s="17">
        <v>42948</v>
      </c>
      <c r="F366" s="16" t="s">
        <v>47</v>
      </c>
      <c r="G366" s="16">
        <v>1026250511</v>
      </c>
      <c r="H366" s="16" t="s">
        <v>178</v>
      </c>
      <c r="I366" s="16" t="s">
        <v>23</v>
      </c>
      <c r="J366" s="16">
        <v>7</v>
      </c>
      <c r="K366" s="17">
        <v>42917</v>
      </c>
      <c r="L366" s="16" t="s">
        <v>626</v>
      </c>
      <c r="M366" s="18">
        <v>6471400</v>
      </c>
      <c r="N366" s="18">
        <v>0</v>
      </c>
      <c r="O366" s="18">
        <v>6471400</v>
      </c>
      <c r="P366" s="18">
        <v>6471400</v>
      </c>
      <c r="Q366" s="18">
        <v>0</v>
      </c>
    </row>
    <row r="367" spans="1:18" customFormat="1" x14ac:dyDescent="0.25">
      <c r="A367" s="16" t="s">
        <v>303</v>
      </c>
      <c r="B367" s="16" t="s">
        <v>304</v>
      </c>
      <c r="C367" s="16">
        <v>359</v>
      </c>
      <c r="D367" s="16">
        <v>419</v>
      </c>
      <c r="E367" s="17">
        <v>42948</v>
      </c>
      <c r="F367" s="16" t="s">
        <v>47</v>
      </c>
      <c r="G367" s="16">
        <v>1032432645</v>
      </c>
      <c r="H367" s="16" t="s">
        <v>65</v>
      </c>
      <c r="I367" s="16" t="s">
        <v>23</v>
      </c>
      <c r="J367" s="16">
        <v>7</v>
      </c>
      <c r="K367" s="17">
        <v>42917</v>
      </c>
      <c r="L367" s="16" t="s">
        <v>626</v>
      </c>
      <c r="M367" s="18">
        <v>6471400</v>
      </c>
      <c r="N367" s="18">
        <v>0</v>
      </c>
      <c r="O367" s="18">
        <v>6471400</v>
      </c>
      <c r="P367" s="18">
        <v>6471400</v>
      </c>
      <c r="Q367" s="18">
        <v>0</v>
      </c>
      <c r="R367" s="16"/>
    </row>
    <row r="368" spans="1:18" s="10" customFormat="1" x14ac:dyDescent="0.25">
      <c r="A368" s="16" t="s">
        <v>303</v>
      </c>
      <c r="B368" s="16" t="s">
        <v>304</v>
      </c>
      <c r="C368" s="16">
        <v>359</v>
      </c>
      <c r="D368" s="16">
        <v>420</v>
      </c>
      <c r="E368" s="17">
        <v>42948</v>
      </c>
      <c r="F368" s="16" t="s">
        <v>47</v>
      </c>
      <c r="G368" s="16">
        <v>15049784</v>
      </c>
      <c r="H368" s="16" t="s">
        <v>66</v>
      </c>
      <c r="I368" s="16" t="s">
        <v>23</v>
      </c>
      <c r="J368" s="16">
        <v>7</v>
      </c>
      <c r="K368" s="17">
        <v>42917</v>
      </c>
      <c r="L368" s="16" t="s">
        <v>626</v>
      </c>
      <c r="M368" s="18">
        <v>6471400</v>
      </c>
      <c r="N368" s="18">
        <v>0</v>
      </c>
      <c r="O368" s="18">
        <v>6471400</v>
      </c>
      <c r="P368" s="18">
        <v>6471400</v>
      </c>
      <c r="Q368" s="18">
        <v>0</v>
      </c>
      <c r="R368" s="16"/>
    </row>
    <row r="369" spans="1:18" customFormat="1" x14ac:dyDescent="0.25">
      <c r="A369" s="16" t="s">
        <v>303</v>
      </c>
      <c r="B369" s="16" t="s">
        <v>304</v>
      </c>
      <c r="C369" s="16">
        <v>359</v>
      </c>
      <c r="D369" s="16">
        <v>421</v>
      </c>
      <c r="E369" s="17">
        <v>42948</v>
      </c>
      <c r="F369" s="16" t="s">
        <v>47</v>
      </c>
      <c r="G369" s="16">
        <v>19222399</v>
      </c>
      <c r="H369" s="16" t="s">
        <v>162</v>
      </c>
      <c r="I369" s="16" t="s">
        <v>23</v>
      </c>
      <c r="J369" s="16">
        <v>7</v>
      </c>
      <c r="K369" s="17">
        <v>42917</v>
      </c>
      <c r="L369" s="16" t="s">
        <v>626</v>
      </c>
      <c r="M369" s="18">
        <v>6471400</v>
      </c>
      <c r="N369" s="18">
        <v>0</v>
      </c>
      <c r="O369" s="18">
        <v>6471400</v>
      </c>
      <c r="P369" s="18">
        <v>6471400</v>
      </c>
      <c r="Q369" s="18">
        <v>0</v>
      </c>
      <c r="R369" s="16"/>
    </row>
    <row r="370" spans="1:18" customFormat="1" x14ac:dyDescent="0.25">
      <c r="A370" s="16" t="s">
        <v>303</v>
      </c>
      <c r="B370" s="16" t="s">
        <v>304</v>
      </c>
      <c r="C370" s="16">
        <v>359</v>
      </c>
      <c r="D370" s="16">
        <v>422</v>
      </c>
      <c r="E370" s="17">
        <v>42948</v>
      </c>
      <c r="F370" s="16" t="s">
        <v>47</v>
      </c>
      <c r="G370" s="16">
        <v>19372340</v>
      </c>
      <c r="H370" s="16" t="s">
        <v>67</v>
      </c>
      <c r="I370" s="16" t="s">
        <v>23</v>
      </c>
      <c r="J370" s="16">
        <v>7</v>
      </c>
      <c r="K370" s="17">
        <v>42917</v>
      </c>
      <c r="L370" s="16" t="s">
        <v>626</v>
      </c>
      <c r="M370" s="18">
        <v>4147900</v>
      </c>
      <c r="N370" s="18">
        <v>0</v>
      </c>
      <c r="O370" s="18">
        <v>4147900</v>
      </c>
      <c r="P370" s="18">
        <v>4147900</v>
      </c>
      <c r="Q370" s="18">
        <v>0</v>
      </c>
      <c r="R370" s="16"/>
    </row>
    <row r="371" spans="1:18" customFormat="1" x14ac:dyDescent="0.25">
      <c r="A371" s="16" t="s">
        <v>303</v>
      </c>
      <c r="B371" s="16" t="s">
        <v>304</v>
      </c>
      <c r="C371" s="16">
        <v>359</v>
      </c>
      <c r="D371" s="16">
        <v>423</v>
      </c>
      <c r="E371" s="17">
        <v>42948</v>
      </c>
      <c r="F371" s="16" t="s">
        <v>47</v>
      </c>
      <c r="G371" s="16">
        <v>27252146</v>
      </c>
      <c r="H371" s="16" t="s">
        <v>68</v>
      </c>
      <c r="I371" s="16" t="s">
        <v>23</v>
      </c>
      <c r="J371" s="16">
        <v>7</v>
      </c>
      <c r="K371" s="17">
        <v>42917</v>
      </c>
      <c r="L371" s="16" t="s">
        <v>626</v>
      </c>
      <c r="M371" s="18">
        <v>6471400</v>
      </c>
      <c r="N371" s="18">
        <v>0</v>
      </c>
      <c r="O371" s="18">
        <v>6471400</v>
      </c>
      <c r="P371" s="18">
        <v>6471400</v>
      </c>
      <c r="Q371" s="18">
        <v>0</v>
      </c>
      <c r="R371" s="16"/>
    </row>
    <row r="372" spans="1:18" customFormat="1" x14ac:dyDescent="0.25">
      <c r="A372" s="16" t="s">
        <v>303</v>
      </c>
      <c r="B372" s="16" t="s">
        <v>304</v>
      </c>
      <c r="C372" s="16">
        <v>359</v>
      </c>
      <c r="D372" s="16">
        <v>424</v>
      </c>
      <c r="E372" s="17">
        <v>42948</v>
      </c>
      <c r="F372" s="16" t="s">
        <v>47</v>
      </c>
      <c r="G372" s="16">
        <v>41636317</v>
      </c>
      <c r="H372" s="16" t="s">
        <v>69</v>
      </c>
      <c r="I372" s="16" t="s">
        <v>23</v>
      </c>
      <c r="J372" s="16">
        <v>7</v>
      </c>
      <c r="K372" s="17">
        <v>42917</v>
      </c>
      <c r="L372" s="16" t="s">
        <v>626</v>
      </c>
      <c r="M372" s="18">
        <v>6471400</v>
      </c>
      <c r="N372" s="18">
        <v>0</v>
      </c>
      <c r="O372" s="18">
        <v>6471400</v>
      </c>
      <c r="P372" s="18">
        <v>6471400</v>
      </c>
      <c r="Q372" s="18">
        <v>0</v>
      </c>
      <c r="R372" s="16"/>
    </row>
    <row r="373" spans="1:18" customFormat="1" x14ac:dyDescent="0.25">
      <c r="A373" s="16" t="s">
        <v>303</v>
      </c>
      <c r="B373" s="16" t="s">
        <v>304</v>
      </c>
      <c r="C373" s="16">
        <v>359</v>
      </c>
      <c r="D373" s="16">
        <v>425</v>
      </c>
      <c r="E373" s="17">
        <v>42948</v>
      </c>
      <c r="F373" s="16" t="s">
        <v>47</v>
      </c>
      <c r="G373" s="16">
        <v>52395807</v>
      </c>
      <c r="H373" s="16" t="s">
        <v>179</v>
      </c>
      <c r="I373" s="16" t="s">
        <v>23</v>
      </c>
      <c r="J373" s="16">
        <v>7</v>
      </c>
      <c r="K373" s="17">
        <v>42917</v>
      </c>
      <c r="L373" s="16" t="s">
        <v>626</v>
      </c>
      <c r="M373" s="18">
        <v>1100300</v>
      </c>
      <c r="N373" s="18">
        <v>0</v>
      </c>
      <c r="O373" s="18">
        <v>1100300</v>
      </c>
      <c r="P373" s="18">
        <v>1100300</v>
      </c>
      <c r="Q373" s="18">
        <v>0</v>
      </c>
      <c r="R373" s="16"/>
    </row>
    <row r="374" spans="1:18" customFormat="1" x14ac:dyDescent="0.25">
      <c r="A374" s="16" t="s">
        <v>303</v>
      </c>
      <c r="B374" s="16" t="s">
        <v>304</v>
      </c>
      <c r="C374" s="16">
        <v>359</v>
      </c>
      <c r="D374" s="16">
        <v>426</v>
      </c>
      <c r="E374" s="17">
        <v>42948</v>
      </c>
      <c r="F374" s="16" t="s">
        <v>47</v>
      </c>
      <c r="G374" s="16">
        <v>79959809</v>
      </c>
      <c r="H374" s="16" t="s">
        <v>180</v>
      </c>
      <c r="I374" s="16" t="s">
        <v>23</v>
      </c>
      <c r="J374" s="16">
        <v>7</v>
      </c>
      <c r="K374" s="17">
        <v>42917</v>
      </c>
      <c r="L374" s="16" t="s">
        <v>626</v>
      </c>
      <c r="M374" s="18">
        <v>6471400</v>
      </c>
      <c r="N374" s="18">
        <v>0</v>
      </c>
      <c r="O374" s="18">
        <v>6471400</v>
      </c>
      <c r="P374" s="18">
        <v>6471400</v>
      </c>
      <c r="Q374" s="18">
        <v>0</v>
      </c>
      <c r="R374" s="16"/>
    </row>
    <row r="375" spans="1:18" customFormat="1" x14ac:dyDescent="0.25">
      <c r="A375" s="16" t="s">
        <v>303</v>
      </c>
      <c r="B375" s="16" t="s">
        <v>304</v>
      </c>
      <c r="C375" s="16">
        <v>377</v>
      </c>
      <c r="D375" s="16">
        <v>449</v>
      </c>
      <c r="E375" s="17">
        <v>42984</v>
      </c>
      <c r="F375" s="16" t="s">
        <v>47</v>
      </c>
      <c r="G375" s="16">
        <v>1026250511</v>
      </c>
      <c r="H375" s="16" t="s">
        <v>178</v>
      </c>
      <c r="I375" s="16" t="s">
        <v>23</v>
      </c>
      <c r="J375" s="16">
        <v>8</v>
      </c>
      <c r="K375" s="17">
        <v>42948</v>
      </c>
      <c r="L375" s="16" t="s">
        <v>697</v>
      </c>
      <c r="M375" s="18">
        <v>5824300</v>
      </c>
      <c r="N375" s="18">
        <v>0</v>
      </c>
      <c r="O375" s="18">
        <v>5824300</v>
      </c>
      <c r="P375" s="18">
        <v>5824300</v>
      </c>
      <c r="Q375" s="18">
        <v>0</v>
      </c>
      <c r="R375" s="16"/>
    </row>
    <row r="376" spans="1:18" customFormat="1" x14ac:dyDescent="0.25">
      <c r="A376" s="16" t="s">
        <v>303</v>
      </c>
      <c r="B376" s="16" t="s">
        <v>304</v>
      </c>
      <c r="C376" s="16">
        <v>377</v>
      </c>
      <c r="D376" s="16">
        <v>450</v>
      </c>
      <c r="E376" s="17">
        <v>42984</v>
      </c>
      <c r="F376" s="16" t="s">
        <v>47</v>
      </c>
      <c r="G376" s="16">
        <v>1032432645</v>
      </c>
      <c r="H376" s="16" t="s">
        <v>65</v>
      </c>
      <c r="I376" s="16" t="s">
        <v>23</v>
      </c>
      <c r="J376" s="16">
        <v>8</v>
      </c>
      <c r="K376" s="17">
        <v>42948</v>
      </c>
      <c r="L376" s="16" t="s">
        <v>697</v>
      </c>
      <c r="M376" s="18">
        <v>6471400</v>
      </c>
      <c r="N376" s="18">
        <v>0</v>
      </c>
      <c r="O376" s="18">
        <v>6471400</v>
      </c>
      <c r="P376" s="18">
        <v>6471400</v>
      </c>
      <c r="Q376" s="18">
        <v>0</v>
      </c>
      <c r="R376" s="16"/>
    </row>
    <row r="377" spans="1:18" customFormat="1" x14ac:dyDescent="0.25">
      <c r="A377" s="16" t="s">
        <v>303</v>
      </c>
      <c r="B377" s="16" t="s">
        <v>304</v>
      </c>
      <c r="C377" s="16">
        <v>377</v>
      </c>
      <c r="D377" s="16">
        <v>451</v>
      </c>
      <c r="E377" s="17">
        <v>42984</v>
      </c>
      <c r="F377" s="16" t="s">
        <v>47</v>
      </c>
      <c r="G377" s="16">
        <v>15049784</v>
      </c>
      <c r="H377" s="16" t="s">
        <v>66</v>
      </c>
      <c r="I377" s="16" t="s">
        <v>23</v>
      </c>
      <c r="J377" s="16">
        <v>8</v>
      </c>
      <c r="K377" s="17">
        <v>42948</v>
      </c>
      <c r="L377" s="16" t="s">
        <v>697</v>
      </c>
      <c r="M377" s="18">
        <v>6471400</v>
      </c>
      <c r="N377" s="18">
        <v>0</v>
      </c>
      <c r="O377" s="18">
        <v>6471400</v>
      </c>
      <c r="P377" s="18">
        <v>6471400</v>
      </c>
      <c r="Q377" s="18">
        <v>0</v>
      </c>
      <c r="R377" s="16"/>
    </row>
    <row r="378" spans="1:18" s="10" customFormat="1" x14ac:dyDescent="0.25">
      <c r="A378" s="16" t="s">
        <v>303</v>
      </c>
      <c r="B378" s="16" t="s">
        <v>304</v>
      </c>
      <c r="C378" s="16">
        <v>377</v>
      </c>
      <c r="D378" s="16">
        <v>452</v>
      </c>
      <c r="E378" s="17">
        <v>42984</v>
      </c>
      <c r="F378" s="16" t="s">
        <v>47</v>
      </c>
      <c r="G378" s="16">
        <v>19222399</v>
      </c>
      <c r="H378" s="16" t="s">
        <v>162</v>
      </c>
      <c r="I378" s="16" t="s">
        <v>23</v>
      </c>
      <c r="J378" s="16">
        <v>8</v>
      </c>
      <c r="K378" s="17">
        <v>42948</v>
      </c>
      <c r="L378" s="16" t="s">
        <v>697</v>
      </c>
      <c r="M378" s="18">
        <v>6471400</v>
      </c>
      <c r="N378" s="18">
        <v>0</v>
      </c>
      <c r="O378" s="18">
        <v>6471400</v>
      </c>
      <c r="P378" s="18">
        <v>6471400</v>
      </c>
      <c r="Q378" s="18">
        <v>0</v>
      </c>
      <c r="R378" s="16"/>
    </row>
    <row r="379" spans="1:18" customFormat="1" x14ac:dyDescent="0.25">
      <c r="A379" s="16" t="s">
        <v>303</v>
      </c>
      <c r="B379" s="16" t="s">
        <v>304</v>
      </c>
      <c r="C379" s="16">
        <v>377</v>
      </c>
      <c r="D379" s="16">
        <v>453</v>
      </c>
      <c r="E379" s="17">
        <v>42984</v>
      </c>
      <c r="F379" s="16" t="s">
        <v>47</v>
      </c>
      <c r="G379" s="16">
        <v>19372340</v>
      </c>
      <c r="H379" s="16" t="s">
        <v>67</v>
      </c>
      <c r="I379" s="16" t="s">
        <v>23</v>
      </c>
      <c r="J379" s="16">
        <v>8</v>
      </c>
      <c r="K379" s="17">
        <v>42948</v>
      </c>
      <c r="L379" s="16" t="s">
        <v>697</v>
      </c>
      <c r="M379" s="18">
        <v>6471400</v>
      </c>
      <c r="N379" s="18">
        <v>0</v>
      </c>
      <c r="O379" s="18">
        <v>6471400</v>
      </c>
      <c r="P379" s="18">
        <v>6471400</v>
      </c>
      <c r="Q379" s="18">
        <v>0</v>
      </c>
      <c r="R379" s="16"/>
    </row>
    <row r="380" spans="1:18" s="10" customFormat="1" x14ac:dyDescent="0.25">
      <c r="A380" s="16" t="s">
        <v>303</v>
      </c>
      <c r="B380" s="16" t="s">
        <v>304</v>
      </c>
      <c r="C380" s="16">
        <v>377</v>
      </c>
      <c r="D380" s="16">
        <v>454</v>
      </c>
      <c r="E380" s="17">
        <v>42984</v>
      </c>
      <c r="F380" s="16" t="s">
        <v>47</v>
      </c>
      <c r="G380" s="16">
        <v>27252146</v>
      </c>
      <c r="H380" s="16" t="s">
        <v>68</v>
      </c>
      <c r="I380" s="16" t="s">
        <v>23</v>
      </c>
      <c r="J380" s="16">
        <v>8</v>
      </c>
      <c r="K380" s="17">
        <v>42948</v>
      </c>
      <c r="L380" s="16" t="s">
        <v>697</v>
      </c>
      <c r="M380" s="18">
        <v>6471400</v>
      </c>
      <c r="N380" s="18">
        <v>0</v>
      </c>
      <c r="O380" s="18">
        <v>6471400</v>
      </c>
      <c r="P380" s="18">
        <v>6471400</v>
      </c>
      <c r="Q380" s="18">
        <v>0</v>
      </c>
      <c r="R380" s="16"/>
    </row>
    <row r="381" spans="1:18" customFormat="1" x14ac:dyDescent="0.25">
      <c r="A381" s="16" t="s">
        <v>303</v>
      </c>
      <c r="B381" s="16" t="s">
        <v>304</v>
      </c>
      <c r="C381" s="16">
        <v>377</v>
      </c>
      <c r="D381" s="16">
        <v>455</v>
      </c>
      <c r="E381" s="17">
        <v>42984</v>
      </c>
      <c r="F381" s="16" t="s">
        <v>47</v>
      </c>
      <c r="G381" s="16">
        <v>41636317</v>
      </c>
      <c r="H381" s="16" t="s">
        <v>69</v>
      </c>
      <c r="I381" s="16" t="s">
        <v>23</v>
      </c>
      <c r="J381" s="16">
        <v>8</v>
      </c>
      <c r="K381" s="17">
        <v>42948</v>
      </c>
      <c r="L381" s="16" t="s">
        <v>697</v>
      </c>
      <c r="M381" s="18">
        <v>6471400</v>
      </c>
      <c r="N381" s="18">
        <v>0</v>
      </c>
      <c r="O381" s="18">
        <v>6471400</v>
      </c>
      <c r="P381" s="18">
        <v>6471400</v>
      </c>
      <c r="Q381" s="18">
        <v>0</v>
      </c>
      <c r="R381" s="16"/>
    </row>
    <row r="382" spans="1:18" s="16" customFormat="1" x14ac:dyDescent="0.25">
      <c r="A382" s="16" t="s">
        <v>303</v>
      </c>
      <c r="B382" s="16" t="s">
        <v>304</v>
      </c>
      <c r="C382" s="16">
        <v>377</v>
      </c>
      <c r="D382" s="16">
        <v>456</v>
      </c>
      <c r="E382" s="17">
        <v>42984</v>
      </c>
      <c r="F382" s="16" t="s">
        <v>47</v>
      </c>
      <c r="G382" s="16">
        <v>52395807</v>
      </c>
      <c r="H382" s="16" t="s">
        <v>179</v>
      </c>
      <c r="I382" s="16" t="s">
        <v>23</v>
      </c>
      <c r="J382" s="16">
        <v>8</v>
      </c>
      <c r="K382" s="17">
        <v>42948</v>
      </c>
      <c r="L382" s="16" t="s">
        <v>697</v>
      </c>
      <c r="M382" s="18">
        <v>1100300</v>
      </c>
      <c r="N382" s="18">
        <v>0</v>
      </c>
      <c r="O382" s="18">
        <v>1100300</v>
      </c>
      <c r="P382" s="18">
        <v>1100300</v>
      </c>
      <c r="Q382" s="18">
        <v>0</v>
      </c>
    </row>
    <row r="383" spans="1:18" s="16" customFormat="1" x14ac:dyDescent="0.25">
      <c r="A383" s="16" t="s">
        <v>303</v>
      </c>
      <c r="B383" s="16" t="s">
        <v>304</v>
      </c>
      <c r="C383" s="16">
        <v>377</v>
      </c>
      <c r="D383" s="16">
        <v>457</v>
      </c>
      <c r="E383" s="17">
        <v>42984</v>
      </c>
      <c r="F383" s="16" t="s">
        <v>47</v>
      </c>
      <c r="G383" s="16">
        <v>79959809</v>
      </c>
      <c r="H383" s="16" t="s">
        <v>180</v>
      </c>
      <c r="I383" s="16" t="s">
        <v>23</v>
      </c>
      <c r="J383" s="16">
        <v>8</v>
      </c>
      <c r="K383" s="17">
        <v>42948</v>
      </c>
      <c r="L383" s="16" t="s">
        <v>697</v>
      </c>
      <c r="M383" s="18">
        <v>6471400</v>
      </c>
      <c r="N383" s="18">
        <v>0</v>
      </c>
      <c r="O383" s="18">
        <v>6471400</v>
      </c>
      <c r="P383" s="18">
        <v>6471400</v>
      </c>
      <c r="Q383" s="18">
        <v>0</v>
      </c>
    </row>
    <row r="384" spans="1:18" s="16" customFormat="1" x14ac:dyDescent="0.25">
      <c r="A384" s="16" t="s">
        <v>303</v>
      </c>
      <c r="B384" s="16" t="s">
        <v>304</v>
      </c>
      <c r="C384" s="16">
        <v>377</v>
      </c>
      <c r="D384" s="16">
        <v>458</v>
      </c>
      <c r="E384" s="17">
        <v>42984</v>
      </c>
      <c r="F384" s="16" t="s">
        <v>47</v>
      </c>
      <c r="G384" s="16">
        <v>80235483</v>
      </c>
      <c r="H384" s="16" t="s">
        <v>600</v>
      </c>
      <c r="I384" s="16" t="s">
        <v>23</v>
      </c>
      <c r="J384" s="16">
        <v>8</v>
      </c>
      <c r="K384" s="17">
        <v>42948</v>
      </c>
      <c r="L384" s="16" t="s">
        <v>697</v>
      </c>
      <c r="M384" s="18">
        <v>6471400</v>
      </c>
      <c r="N384" s="18">
        <v>0</v>
      </c>
      <c r="O384" s="18">
        <v>6471400</v>
      </c>
      <c r="P384" s="18">
        <v>6471400</v>
      </c>
      <c r="Q384" s="18">
        <v>0</v>
      </c>
    </row>
    <row r="385" spans="1:18" s="16" customFormat="1" x14ac:dyDescent="0.25">
      <c r="A385" s="16" t="s">
        <v>303</v>
      </c>
      <c r="B385" s="16" t="s">
        <v>304</v>
      </c>
      <c r="C385" s="16">
        <v>380</v>
      </c>
      <c r="D385" s="16">
        <v>463</v>
      </c>
      <c r="E385" s="17">
        <v>42990</v>
      </c>
      <c r="F385" s="16" t="s">
        <v>47</v>
      </c>
      <c r="G385" s="16">
        <v>1026250511</v>
      </c>
      <c r="H385" s="16" t="s">
        <v>178</v>
      </c>
      <c r="I385" s="16" t="s">
        <v>23</v>
      </c>
      <c r="J385" s="16">
        <v>8</v>
      </c>
      <c r="K385" s="17">
        <v>42948</v>
      </c>
      <c r="L385" s="16" t="s">
        <v>697</v>
      </c>
      <c r="M385" s="18">
        <v>100</v>
      </c>
      <c r="N385" s="18">
        <v>0</v>
      </c>
      <c r="O385" s="18">
        <v>100</v>
      </c>
      <c r="P385" s="18">
        <v>100</v>
      </c>
      <c r="Q385" s="18">
        <v>0</v>
      </c>
    </row>
    <row r="386" spans="1:18" s="16" customFormat="1" x14ac:dyDescent="0.25">
      <c r="A386" s="16" t="s">
        <v>303</v>
      </c>
      <c r="B386" s="16" t="s">
        <v>304</v>
      </c>
      <c r="C386" s="16">
        <v>410</v>
      </c>
      <c r="D386" s="16">
        <v>487</v>
      </c>
      <c r="E386" s="17">
        <v>43010</v>
      </c>
      <c r="F386" s="16" t="s">
        <v>47</v>
      </c>
      <c r="G386" s="16">
        <v>1026250511</v>
      </c>
      <c r="H386" s="16" t="s">
        <v>178</v>
      </c>
      <c r="I386" s="16" t="s">
        <v>23</v>
      </c>
      <c r="J386" s="16">
        <v>9</v>
      </c>
      <c r="K386" s="17">
        <v>42979</v>
      </c>
      <c r="L386" s="16" t="s">
        <v>710</v>
      </c>
      <c r="M386" s="18">
        <v>6471400</v>
      </c>
      <c r="N386" s="18">
        <v>0</v>
      </c>
      <c r="O386" s="18">
        <v>6471400</v>
      </c>
      <c r="P386" s="18">
        <v>6471400</v>
      </c>
      <c r="Q386" s="18">
        <v>0</v>
      </c>
    </row>
    <row r="387" spans="1:18" s="16" customFormat="1" x14ac:dyDescent="0.25">
      <c r="A387" s="16" t="s">
        <v>303</v>
      </c>
      <c r="B387" s="16" t="s">
        <v>304</v>
      </c>
      <c r="C387" s="16">
        <v>410</v>
      </c>
      <c r="D387" s="16">
        <v>488</v>
      </c>
      <c r="E387" s="17">
        <v>43010</v>
      </c>
      <c r="F387" s="16" t="s">
        <v>47</v>
      </c>
      <c r="G387" s="16">
        <v>1032432645</v>
      </c>
      <c r="H387" s="16" t="s">
        <v>65</v>
      </c>
      <c r="I387" s="16" t="s">
        <v>23</v>
      </c>
      <c r="J387" s="16">
        <v>9</v>
      </c>
      <c r="K387" s="17">
        <v>42979</v>
      </c>
      <c r="L387" s="16" t="s">
        <v>710</v>
      </c>
      <c r="M387" s="18">
        <v>6471400</v>
      </c>
      <c r="N387" s="18">
        <v>0</v>
      </c>
      <c r="O387" s="18">
        <v>6471400</v>
      </c>
      <c r="P387" s="18">
        <v>6471400</v>
      </c>
      <c r="Q387" s="18">
        <v>0</v>
      </c>
    </row>
    <row r="388" spans="1:18" s="16" customFormat="1" x14ac:dyDescent="0.25">
      <c r="A388" s="16" t="s">
        <v>303</v>
      </c>
      <c r="B388" s="16" t="s">
        <v>304</v>
      </c>
      <c r="C388" s="16">
        <v>410</v>
      </c>
      <c r="D388" s="16">
        <v>489</v>
      </c>
      <c r="E388" s="17">
        <v>43010</v>
      </c>
      <c r="F388" s="16" t="s">
        <v>47</v>
      </c>
      <c r="G388" s="16">
        <v>15049784</v>
      </c>
      <c r="H388" s="16" t="s">
        <v>66</v>
      </c>
      <c r="I388" s="16" t="s">
        <v>23</v>
      </c>
      <c r="J388" s="16">
        <v>9</v>
      </c>
      <c r="K388" s="17">
        <v>42979</v>
      </c>
      <c r="L388" s="16" t="s">
        <v>710</v>
      </c>
      <c r="M388" s="18">
        <v>6471400</v>
      </c>
      <c r="N388" s="18">
        <v>0</v>
      </c>
      <c r="O388" s="18">
        <v>6471400</v>
      </c>
      <c r="P388" s="18">
        <v>6471400</v>
      </c>
      <c r="Q388" s="18">
        <v>0</v>
      </c>
    </row>
    <row r="389" spans="1:18" s="16" customFormat="1" x14ac:dyDescent="0.25">
      <c r="A389" s="16" t="s">
        <v>303</v>
      </c>
      <c r="B389" s="16" t="s">
        <v>304</v>
      </c>
      <c r="C389" s="16">
        <v>410</v>
      </c>
      <c r="D389" s="16">
        <v>490</v>
      </c>
      <c r="E389" s="17">
        <v>43010</v>
      </c>
      <c r="F389" s="16" t="s">
        <v>47</v>
      </c>
      <c r="G389" s="16">
        <v>19222399</v>
      </c>
      <c r="H389" s="16" t="s">
        <v>162</v>
      </c>
      <c r="I389" s="16" t="s">
        <v>23</v>
      </c>
      <c r="J389" s="16">
        <v>9</v>
      </c>
      <c r="K389" s="17">
        <v>42979</v>
      </c>
      <c r="L389" s="16" t="s">
        <v>710</v>
      </c>
      <c r="M389" s="18">
        <v>6471400</v>
      </c>
      <c r="N389" s="18">
        <v>0</v>
      </c>
      <c r="O389" s="18">
        <v>6471400</v>
      </c>
      <c r="P389" s="18">
        <v>6471400</v>
      </c>
      <c r="Q389" s="18">
        <v>0</v>
      </c>
    </row>
    <row r="390" spans="1:18" s="16" customFormat="1" x14ac:dyDescent="0.25">
      <c r="A390" s="16" t="s">
        <v>303</v>
      </c>
      <c r="B390" s="16" t="s">
        <v>304</v>
      </c>
      <c r="C390" s="16">
        <v>410</v>
      </c>
      <c r="D390" s="16">
        <v>491</v>
      </c>
      <c r="E390" s="17">
        <v>43010</v>
      </c>
      <c r="F390" s="16" t="s">
        <v>47</v>
      </c>
      <c r="G390" s="16">
        <v>19372340</v>
      </c>
      <c r="H390" s="16" t="s">
        <v>67</v>
      </c>
      <c r="I390" s="16" t="s">
        <v>23</v>
      </c>
      <c r="J390" s="16">
        <v>9</v>
      </c>
      <c r="K390" s="17">
        <v>42979</v>
      </c>
      <c r="L390" s="16" t="s">
        <v>710</v>
      </c>
      <c r="M390" s="18">
        <v>6471400</v>
      </c>
      <c r="N390" s="18">
        <v>0</v>
      </c>
      <c r="O390" s="18">
        <v>6471400</v>
      </c>
      <c r="P390" s="18">
        <v>6471400</v>
      </c>
      <c r="Q390" s="18">
        <v>0</v>
      </c>
    </row>
    <row r="391" spans="1:18" customFormat="1" x14ac:dyDescent="0.25">
      <c r="A391" s="16" t="s">
        <v>303</v>
      </c>
      <c r="B391" s="16" t="s">
        <v>304</v>
      </c>
      <c r="C391" s="16">
        <v>410</v>
      </c>
      <c r="D391" s="16">
        <v>492</v>
      </c>
      <c r="E391" s="17">
        <v>43010</v>
      </c>
      <c r="F391" s="16" t="s">
        <v>47</v>
      </c>
      <c r="G391" s="16">
        <v>27252146</v>
      </c>
      <c r="H391" s="16" t="s">
        <v>68</v>
      </c>
      <c r="I391" s="16" t="s">
        <v>23</v>
      </c>
      <c r="J391" s="16">
        <v>9</v>
      </c>
      <c r="K391" s="17">
        <v>42979</v>
      </c>
      <c r="L391" s="16" t="s">
        <v>710</v>
      </c>
      <c r="M391" s="18">
        <v>6471400</v>
      </c>
      <c r="N391" s="18">
        <v>0</v>
      </c>
      <c r="O391" s="18">
        <v>6471400</v>
      </c>
      <c r="P391" s="18">
        <v>6471400</v>
      </c>
      <c r="Q391" s="18">
        <v>0</v>
      </c>
      <c r="R391" s="16"/>
    </row>
    <row r="392" spans="1:18" customFormat="1" x14ac:dyDescent="0.25">
      <c r="A392" s="16" t="s">
        <v>303</v>
      </c>
      <c r="B392" s="16" t="s">
        <v>304</v>
      </c>
      <c r="C392" s="16">
        <v>410</v>
      </c>
      <c r="D392" s="16">
        <v>493</v>
      </c>
      <c r="E392" s="17">
        <v>43010</v>
      </c>
      <c r="F392" s="16" t="s">
        <v>47</v>
      </c>
      <c r="G392" s="16">
        <v>41636317</v>
      </c>
      <c r="H392" s="16" t="s">
        <v>69</v>
      </c>
      <c r="I392" s="16" t="s">
        <v>23</v>
      </c>
      <c r="J392" s="16">
        <v>9</v>
      </c>
      <c r="K392" s="17">
        <v>42979</v>
      </c>
      <c r="L392" s="16" t="s">
        <v>710</v>
      </c>
      <c r="M392" s="18">
        <v>6471400</v>
      </c>
      <c r="N392" s="18">
        <v>0</v>
      </c>
      <c r="O392" s="18">
        <v>6471400</v>
      </c>
      <c r="P392" s="18">
        <v>6471400</v>
      </c>
      <c r="Q392" s="18">
        <v>0</v>
      </c>
      <c r="R392" s="16"/>
    </row>
    <row r="393" spans="1:18" s="10" customFormat="1" x14ac:dyDescent="0.25">
      <c r="A393" s="16" t="s">
        <v>303</v>
      </c>
      <c r="B393" s="16" t="s">
        <v>304</v>
      </c>
      <c r="C393" s="16">
        <v>410</v>
      </c>
      <c r="D393" s="16">
        <v>494</v>
      </c>
      <c r="E393" s="17">
        <v>43010</v>
      </c>
      <c r="F393" s="16" t="s">
        <v>47</v>
      </c>
      <c r="G393" s="16">
        <v>52395807</v>
      </c>
      <c r="H393" s="16" t="s">
        <v>179</v>
      </c>
      <c r="I393" s="16" t="s">
        <v>23</v>
      </c>
      <c r="J393" s="16">
        <v>9</v>
      </c>
      <c r="K393" s="17">
        <v>42979</v>
      </c>
      <c r="L393" s="16" t="s">
        <v>710</v>
      </c>
      <c r="M393" s="18">
        <v>6471400</v>
      </c>
      <c r="N393" s="18">
        <v>0</v>
      </c>
      <c r="O393" s="18">
        <v>6471400</v>
      </c>
      <c r="P393" s="18">
        <v>6471400</v>
      </c>
      <c r="Q393" s="18">
        <v>0</v>
      </c>
      <c r="R393" s="16"/>
    </row>
    <row r="394" spans="1:18" customFormat="1" x14ac:dyDescent="0.25">
      <c r="A394" s="16" t="s">
        <v>303</v>
      </c>
      <c r="B394" s="16" t="s">
        <v>304</v>
      </c>
      <c r="C394" s="16">
        <v>410</v>
      </c>
      <c r="D394" s="16">
        <v>495</v>
      </c>
      <c r="E394" s="17">
        <v>43010</v>
      </c>
      <c r="F394" s="16" t="s">
        <v>47</v>
      </c>
      <c r="G394" s="16">
        <v>79959809</v>
      </c>
      <c r="H394" s="16" t="s">
        <v>180</v>
      </c>
      <c r="I394" s="16" t="s">
        <v>23</v>
      </c>
      <c r="J394" s="16">
        <v>9</v>
      </c>
      <c r="K394" s="17">
        <v>42979</v>
      </c>
      <c r="L394" s="16" t="s">
        <v>710</v>
      </c>
      <c r="M394" s="18">
        <v>6471400</v>
      </c>
      <c r="N394" s="18">
        <v>0</v>
      </c>
      <c r="O394" s="18">
        <v>6471400</v>
      </c>
      <c r="P394" s="18">
        <v>6471400</v>
      </c>
      <c r="Q394" s="18">
        <v>0</v>
      </c>
      <c r="R394" s="16"/>
    </row>
    <row r="395" spans="1:18" customFormat="1" x14ac:dyDescent="0.25">
      <c r="A395" s="16" t="s">
        <v>303</v>
      </c>
      <c r="B395" s="16" t="s">
        <v>304</v>
      </c>
      <c r="C395" s="16">
        <v>450</v>
      </c>
      <c r="D395" s="16">
        <v>533</v>
      </c>
      <c r="E395" s="17">
        <v>43040</v>
      </c>
      <c r="F395" s="16" t="s">
        <v>47</v>
      </c>
      <c r="G395" s="16">
        <v>1026250511</v>
      </c>
      <c r="H395" s="16" t="s">
        <v>178</v>
      </c>
      <c r="I395" s="16" t="s">
        <v>23</v>
      </c>
      <c r="J395" s="16">
        <v>10</v>
      </c>
      <c r="K395" s="17">
        <v>43009</v>
      </c>
      <c r="L395" s="16" t="s">
        <v>624</v>
      </c>
      <c r="M395" s="18">
        <v>6471400</v>
      </c>
      <c r="N395" s="18">
        <v>647100</v>
      </c>
      <c r="O395" s="18">
        <v>5824300</v>
      </c>
      <c r="P395" s="18">
        <v>5824300</v>
      </c>
      <c r="Q395" s="18">
        <v>0</v>
      </c>
      <c r="R395" s="16"/>
    </row>
    <row r="396" spans="1:18" customFormat="1" x14ac:dyDescent="0.25">
      <c r="A396" s="16" t="s">
        <v>303</v>
      </c>
      <c r="B396" s="16" t="s">
        <v>304</v>
      </c>
      <c r="C396" s="16">
        <v>450</v>
      </c>
      <c r="D396" s="16">
        <v>534</v>
      </c>
      <c r="E396" s="17">
        <v>43040</v>
      </c>
      <c r="F396" s="16" t="s">
        <v>47</v>
      </c>
      <c r="G396" s="16">
        <v>1032432645</v>
      </c>
      <c r="H396" s="16" t="s">
        <v>65</v>
      </c>
      <c r="I396" s="16" t="s">
        <v>23</v>
      </c>
      <c r="J396" s="16">
        <v>10</v>
      </c>
      <c r="K396" s="17">
        <v>43009</v>
      </c>
      <c r="L396" s="16" t="s">
        <v>624</v>
      </c>
      <c r="M396" s="18">
        <v>6471400</v>
      </c>
      <c r="N396" s="18">
        <v>323500</v>
      </c>
      <c r="O396" s="18">
        <v>6147900</v>
      </c>
      <c r="P396" s="18">
        <v>6147900</v>
      </c>
      <c r="Q396" s="18">
        <v>0</v>
      </c>
      <c r="R396" s="16"/>
    </row>
    <row r="397" spans="1:18" customFormat="1" x14ac:dyDescent="0.25">
      <c r="A397" s="16" t="s">
        <v>303</v>
      </c>
      <c r="B397" s="16" t="s">
        <v>304</v>
      </c>
      <c r="C397" s="16">
        <v>450</v>
      </c>
      <c r="D397" s="16">
        <v>535</v>
      </c>
      <c r="E397" s="17">
        <v>43040</v>
      </c>
      <c r="F397" s="16" t="s">
        <v>47</v>
      </c>
      <c r="G397" s="16">
        <v>15049784</v>
      </c>
      <c r="H397" s="16" t="s">
        <v>66</v>
      </c>
      <c r="I397" s="16" t="s">
        <v>23</v>
      </c>
      <c r="J397" s="16">
        <v>10</v>
      </c>
      <c r="K397" s="17">
        <v>43009</v>
      </c>
      <c r="L397" s="16" t="s">
        <v>624</v>
      </c>
      <c r="M397" s="18">
        <v>6147900</v>
      </c>
      <c r="N397" s="18">
        <v>0</v>
      </c>
      <c r="O397" s="18">
        <v>6147900</v>
      </c>
      <c r="P397" s="18">
        <v>6147900</v>
      </c>
      <c r="Q397" s="18">
        <v>0</v>
      </c>
      <c r="R397" s="16"/>
    </row>
    <row r="398" spans="1:18" customFormat="1" x14ac:dyDescent="0.25">
      <c r="A398" s="16" t="s">
        <v>303</v>
      </c>
      <c r="B398" s="16" t="s">
        <v>304</v>
      </c>
      <c r="C398" s="16">
        <v>450</v>
      </c>
      <c r="D398" s="16">
        <v>536</v>
      </c>
      <c r="E398" s="17">
        <v>43040</v>
      </c>
      <c r="F398" s="16" t="s">
        <v>47</v>
      </c>
      <c r="G398" s="16">
        <v>19222399</v>
      </c>
      <c r="H398" s="16" t="s">
        <v>162</v>
      </c>
      <c r="I398" s="16" t="s">
        <v>23</v>
      </c>
      <c r="J398" s="16">
        <v>10</v>
      </c>
      <c r="K398" s="17">
        <v>43009</v>
      </c>
      <c r="L398" s="16" t="s">
        <v>624</v>
      </c>
      <c r="M398" s="18">
        <v>6471400</v>
      </c>
      <c r="N398" s="18">
        <v>0</v>
      </c>
      <c r="O398" s="18">
        <v>6471400</v>
      </c>
      <c r="P398" s="18">
        <v>6471400</v>
      </c>
      <c r="Q398" s="18">
        <v>0</v>
      </c>
      <c r="R398" s="16"/>
    </row>
    <row r="399" spans="1:18" customFormat="1" x14ac:dyDescent="0.25">
      <c r="A399" s="16" t="s">
        <v>303</v>
      </c>
      <c r="B399" s="16" t="s">
        <v>304</v>
      </c>
      <c r="C399" s="16">
        <v>450</v>
      </c>
      <c r="D399" s="16">
        <v>537</v>
      </c>
      <c r="E399" s="17">
        <v>43040</v>
      </c>
      <c r="F399" s="16" t="s">
        <v>47</v>
      </c>
      <c r="G399" s="16">
        <v>19372340</v>
      </c>
      <c r="H399" s="16" t="s">
        <v>67</v>
      </c>
      <c r="I399" s="16" t="s">
        <v>23</v>
      </c>
      <c r="J399" s="16">
        <v>10</v>
      </c>
      <c r="K399" s="17">
        <v>43009</v>
      </c>
      <c r="L399" s="16" t="s">
        <v>624</v>
      </c>
      <c r="M399" s="18">
        <v>5824300</v>
      </c>
      <c r="N399" s="18">
        <v>0</v>
      </c>
      <c r="O399" s="18">
        <v>5824300</v>
      </c>
      <c r="P399" s="18">
        <v>5824300</v>
      </c>
      <c r="Q399" s="18">
        <v>0</v>
      </c>
      <c r="R399" s="19">
        <f>+O418-(R447*2)</f>
        <v>0</v>
      </c>
    </row>
    <row r="400" spans="1:18" s="10" customFormat="1" x14ac:dyDescent="0.25">
      <c r="A400" s="16" t="s">
        <v>303</v>
      </c>
      <c r="B400" s="16" t="s">
        <v>304</v>
      </c>
      <c r="C400" s="16">
        <v>450</v>
      </c>
      <c r="D400" s="16">
        <v>538</v>
      </c>
      <c r="E400" s="17">
        <v>43040</v>
      </c>
      <c r="F400" s="16" t="s">
        <v>47</v>
      </c>
      <c r="G400" s="16">
        <v>27252146</v>
      </c>
      <c r="H400" s="16" t="s">
        <v>68</v>
      </c>
      <c r="I400" s="16" t="s">
        <v>23</v>
      </c>
      <c r="J400" s="16">
        <v>10</v>
      </c>
      <c r="K400" s="17">
        <v>43009</v>
      </c>
      <c r="L400" s="16" t="s">
        <v>624</v>
      </c>
      <c r="M400" s="18">
        <v>6471400</v>
      </c>
      <c r="N400" s="18">
        <v>647100</v>
      </c>
      <c r="O400" s="18">
        <v>5824300</v>
      </c>
      <c r="P400" s="18">
        <v>5824300</v>
      </c>
      <c r="Q400" s="18">
        <v>0</v>
      </c>
      <c r="R400" s="16"/>
    </row>
    <row r="401" spans="1:18" s="10" customFormat="1" x14ac:dyDescent="0.25">
      <c r="A401" s="16" t="s">
        <v>303</v>
      </c>
      <c r="B401" s="16" t="s">
        <v>304</v>
      </c>
      <c r="C401" s="16">
        <v>450</v>
      </c>
      <c r="D401" s="16">
        <v>539</v>
      </c>
      <c r="E401" s="17">
        <v>43040</v>
      </c>
      <c r="F401" s="16" t="s">
        <v>47</v>
      </c>
      <c r="G401" s="16">
        <v>41636317</v>
      </c>
      <c r="H401" s="16" t="s">
        <v>69</v>
      </c>
      <c r="I401" s="16" t="s">
        <v>23</v>
      </c>
      <c r="J401" s="16">
        <v>10</v>
      </c>
      <c r="K401" s="17">
        <v>43009</v>
      </c>
      <c r="L401" s="16" t="s">
        <v>624</v>
      </c>
      <c r="M401" s="18">
        <v>5824300</v>
      </c>
      <c r="N401" s="18">
        <v>0</v>
      </c>
      <c r="O401" s="18">
        <v>5824300</v>
      </c>
      <c r="P401" s="18">
        <v>5824300</v>
      </c>
      <c r="Q401" s="18">
        <v>0</v>
      </c>
      <c r="R401" s="16"/>
    </row>
    <row r="402" spans="1:18" s="10" customFormat="1" x14ac:dyDescent="0.25">
      <c r="A402" s="16" t="s">
        <v>303</v>
      </c>
      <c r="B402" s="16" t="s">
        <v>304</v>
      </c>
      <c r="C402" s="16">
        <v>450</v>
      </c>
      <c r="D402" s="16">
        <v>540</v>
      </c>
      <c r="E402" s="17">
        <v>43040</v>
      </c>
      <c r="F402" s="16" t="s">
        <v>47</v>
      </c>
      <c r="G402" s="16">
        <v>52395807</v>
      </c>
      <c r="H402" s="16" t="s">
        <v>179</v>
      </c>
      <c r="I402" s="16" t="s">
        <v>23</v>
      </c>
      <c r="J402" s="16">
        <v>10</v>
      </c>
      <c r="K402" s="17">
        <v>43009</v>
      </c>
      <c r="L402" s="16" t="s">
        <v>624</v>
      </c>
      <c r="M402" s="18">
        <v>6147900</v>
      </c>
      <c r="N402" s="18">
        <v>0</v>
      </c>
      <c r="O402" s="18">
        <v>6147900</v>
      </c>
      <c r="P402" s="18">
        <v>6147900</v>
      </c>
      <c r="Q402" s="18">
        <v>0</v>
      </c>
      <c r="R402" s="16"/>
    </row>
    <row r="403" spans="1:18" s="10" customFormat="1" x14ac:dyDescent="0.25">
      <c r="A403" s="16" t="s">
        <v>303</v>
      </c>
      <c r="B403" s="16" t="s">
        <v>304</v>
      </c>
      <c r="C403" s="16">
        <v>450</v>
      </c>
      <c r="D403" s="16">
        <v>541</v>
      </c>
      <c r="E403" s="17">
        <v>43040</v>
      </c>
      <c r="F403" s="16" t="s">
        <v>47</v>
      </c>
      <c r="G403" s="16">
        <v>79959809</v>
      </c>
      <c r="H403" s="16" t="s">
        <v>180</v>
      </c>
      <c r="I403" s="16" t="s">
        <v>23</v>
      </c>
      <c r="J403" s="16">
        <v>10</v>
      </c>
      <c r="K403" s="17">
        <v>43009</v>
      </c>
      <c r="L403" s="16" t="s">
        <v>624</v>
      </c>
      <c r="M403" s="18">
        <v>6147900</v>
      </c>
      <c r="N403" s="18">
        <v>0</v>
      </c>
      <c r="O403" s="18">
        <v>6147900</v>
      </c>
      <c r="P403" s="18">
        <v>6147900</v>
      </c>
      <c r="Q403" s="18">
        <v>0</v>
      </c>
      <c r="R403" s="16"/>
    </row>
    <row r="404" spans="1:18" customFormat="1" x14ac:dyDescent="0.25">
      <c r="A404" s="16" t="s">
        <v>303</v>
      </c>
      <c r="B404" s="16" t="s">
        <v>304</v>
      </c>
      <c r="C404" s="16">
        <v>450</v>
      </c>
      <c r="D404" s="16">
        <v>545</v>
      </c>
      <c r="E404" s="17">
        <v>43040</v>
      </c>
      <c r="F404" s="16" t="s">
        <v>47</v>
      </c>
      <c r="G404" s="16">
        <v>15049784</v>
      </c>
      <c r="H404" s="16" t="s">
        <v>66</v>
      </c>
      <c r="I404" s="16" t="s">
        <v>23</v>
      </c>
      <c r="J404" s="16">
        <v>10</v>
      </c>
      <c r="K404" s="17">
        <v>43009</v>
      </c>
      <c r="L404" s="16" t="s">
        <v>624</v>
      </c>
      <c r="M404" s="18">
        <v>323500</v>
      </c>
      <c r="N404" s="18">
        <v>0</v>
      </c>
      <c r="O404" s="18">
        <v>323500</v>
      </c>
      <c r="P404" s="18">
        <v>323500</v>
      </c>
      <c r="Q404" s="18">
        <v>0</v>
      </c>
      <c r="R404" s="16"/>
    </row>
    <row r="405" spans="1:18" s="10" customFormat="1" x14ac:dyDescent="0.25">
      <c r="A405" s="16" t="s">
        <v>303</v>
      </c>
      <c r="B405" s="16" t="s">
        <v>304</v>
      </c>
      <c r="C405" s="16">
        <v>450</v>
      </c>
      <c r="D405" s="16">
        <v>546</v>
      </c>
      <c r="E405" s="17">
        <v>43040</v>
      </c>
      <c r="F405" s="16" t="s">
        <v>47</v>
      </c>
      <c r="G405" s="16">
        <v>19372340</v>
      </c>
      <c r="H405" s="16" t="s">
        <v>67</v>
      </c>
      <c r="I405" s="16" t="s">
        <v>23</v>
      </c>
      <c r="J405" s="16">
        <v>10</v>
      </c>
      <c r="K405" s="17">
        <v>43009</v>
      </c>
      <c r="L405" s="16" t="s">
        <v>624</v>
      </c>
      <c r="M405" s="18">
        <v>647100</v>
      </c>
      <c r="N405" s="18">
        <v>0</v>
      </c>
      <c r="O405" s="18">
        <v>647100</v>
      </c>
      <c r="P405" s="18">
        <v>647100</v>
      </c>
      <c r="Q405" s="18">
        <v>0</v>
      </c>
      <c r="R405" s="16"/>
    </row>
    <row r="406" spans="1:18" s="16" customFormat="1" x14ac:dyDescent="0.25">
      <c r="A406" s="16" t="s">
        <v>303</v>
      </c>
      <c r="B406" s="16" t="s">
        <v>304</v>
      </c>
      <c r="C406" s="16">
        <v>450</v>
      </c>
      <c r="D406" s="16">
        <v>547</v>
      </c>
      <c r="E406" s="17">
        <v>43040</v>
      </c>
      <c r="F406" s="16" t="s">
        <v>47</v>
      </c>
      <c r="G406" s="16">
        <v>41636317</v>
      </c>
      <c r="H406" s="16" t="s">
        <v>69</v>
      </c>
      <c r="I406" s="16" t="s">
        <v>23</v>
      </c>
      <c r="J406" s="16">
        <v>10</v>
      </c>
      <c r="K406" s="17">
        <v>43009</v>
      </c>
      <c r="L406" s="16" t="s">
        <v>624</v>
      </c>
      <c r="M406" s="18">
        <v>323600</v>
      </c>
      <c r="N406" s="18">
        <v>0</v>
      </c>
      <c r="O406" s="18">
        <v>323600</v>
      </c>
      <c r="P406" s="18">
        <v>323600</v>
      </c>
      <c r="Q406" s="18">
        <v>0</v>
      </c>
    </row>
    <row r="407" spans="1:18" s="16" customFormat="1" x14ac:dyDescent="0.25">
      <c r="A407" s="16" t="s">
        <v>303</v>
      </c>
      <c r="B407" s="16" t="s">
        <v>304</v>
      </c>
      <c r="C407" s="16">
        <v>450</v>
      </c>
      <c r="D407" s="16">
        <v>548</v>
      </c>
      <c r="E407" s="17">
        <v>43040</v>
      </c>
      <c r="F407" s="16" t="s">
        <v>47</v>
      </c>
      <c r="G407" s="16">
        <v>52395807</v>
      </c>
      <c r="H407" s="16" t="s">
        <v>179</v>
      </c>
      <c r="I407" s="16" t="s">
        <v>23</v>
      </c>
      <c r="J407" s="16">
        <v>10</v>
      </c>
      <c r="K407" s="17">
        <v>43009</v>
      </c>
      <c r="L407" s="16" t="s">
        <v>624</v>
      </c>
      <c r="M407" s="18">
        <v>323500</v>
      </c>
      <c r="N407" s="18">
        <v>0</v>
      </c>
      <c r="O407" s="18">
        <v>323500</v>
      </c>
      <c r="P407" s="18">
        <v>323500</v>
      </c>
      <c r="Q407" s="18">
        <v>0</v>
      </c>
    </row>
    <row r="408" spans="1:18" s="16" customFormat="1" x14ac:dyDescent="0.25">
      <c r="A408" s="16" t="s">
        <v>303</v>
      </c>
      <c r="B408" s="16" t="s">
        <v>304</v>
      </c>
      <c r="C408" s="16">
        <v>471</v>
      </c>
      <c r="D408" s="16">
        <v>575</v>
      </c>
      <c r="E408" s="17">
        <v>43070</v>
      </c>
      <c r="F408" s="16" t="s">
        <v>47</v>
      </c>
      <c r="G408" s="16">
        <v>1026250511</v>
      </c>
      <c r="H408" s="16" t="s">
        <v>178</v>
      </c>
      <c r="I408" s="16" t="s">
        <v>23</v>
      </c>
      <c r="J408" s="16">
        <v>12</v>
      </c>
      <c r="K408" s="17">
        <v>43070</v>
      </c>
      <c r="L408" s="16" t="s">
        <v>746</v>
      </c>
      <c r="M408" s="18">
        <v>5824300</v>
      </c>
      <c r="N408" s="18">
        <v>0</v>
      </c>
      <c r="O408" s="18">
        <v>5824300</v>
      </c>
      <c r="P408" s="18">
        <v>5824300</v>
      </c>
      <c r="Q408" s="18">
        <v>0</v>
      </c>
    </row>
    <row r="409" spans="1:18" s="16" customFormat="1" x14ac:dyDescent="0.25">
      <c r="A409" s="16" t="s">
        <v>303</v>
      </c>
      <c r="B409" s="16" t="s">
        <v>304</v>
      </c>
      <c r="C409" s="16">
        <v>471</v>
      </c>
      <c r="D409" s="16">
        <v>576</v>
      </c>
      <c r="E409" s="17">
        <v>43070</v>
      </c>
      <c r="F409" s="16" t="s">
        <v>47</v>
      </c>
      <c r="G409" s="16">
        <v>1032432645</v>
      </c>
      <c r="H409" s="16" t="s">
        <v>65</v>
      </c>
      <c r="I409" s="16" t="s">
        <v>23</v>
      </c>
      <c r="J409" s="16">
        <v>12</v>
      </c>
      <c r="K409" s="17">
        <v>43070</v>
      </c>
      <c r="L409" s="16" t="s">
        <v>746</v>
      </c>
      <c r="M409" s="18">
        <v>6471400</v>
      </c>
      <c r="N409" s="18">
        <v>0</v>
      </c>
      <c r="O409" s="18">
        <v>6471400</v>
      </c>
      <c r="P409" s="18">
        <v>6471400</v>
      </c>
      <c r="Q409" s="18">
        <v>0</v>
      </c>
    </row>
    <row r="410" spans="1:18" s="16" customFormat="1" x14ac:dyDescent="0.25">
      <c r="A410" s="16" t="s">
        <v>303</v>
      </c>
      <c r="B410" s="16" t="s">
        <v>304</v>
      </c>
      <c r="C410" s="16">
        <v>471</v>
      </c>
      <c r="D410" s="16">
        <v>577</v>
      </c>
      <c r="E410" s="17">
        <v>43070</v>
      </c>
      <c r="F410" s="16" t="s">
        <v>47</v>
      </c>
      <c r="G410" s="16">
        <v>15049784</v>
      </c>
      <c r="H410" s="16" t="s">
        <v>66</v>
      </c>
      <c r="I410" s="16" t="s">
        <v>23</v>
      </c>
      <c r="J410" s="16">
        <v>12</v>
      </c>
      <c r="K410" s="17">
        <v>43070</v>
      </c>
      <c r="L410" s="16" t="s">
        <v>746</v>
      </c>
      <c r="M410" s="18">
        <v>6471400</v>
      </c>
      <c r="N410" s="18">
        <v>0</v>
      </c>
      <c r="O410" s="18">
        <v>6471400</v>
      </c>
      <c r="P410" s="18">
        <v>6471400</v>
      </c>
      <c r="Q410" s="18">
        <v>0</v>
      </c>
    </row>
    <row r="411" spans="1:18" s="16" customFormat="1" x14ac:dyDescent="0.25">
      <c r="A411" s="16" t="s">
        <v>303</v>
      </c>
      <c r="B411" s="16" t="s">
        <v>304</v>
      </c>
      <c r="C411" s="16">
        <v>471</v>
      </c>
      <c r="D411" s="16">
        <v>578</v>
      </c>
      <c r="E411" s="17">
        <v>43070</v>
      </c>
      <c r="F411" s="16" t="s">
        <v>47</v>
      </c>
      <c r="G411" s="16">
        <v>19222399</v>
      </c>
      <c r="H411" s="16" t="s">
        <v>162</v>
      </c>
      <c r="I411" s="16" t="s">
        <v>23</v>
      </c>
      <c r="J411" s="16">
        <v>12</v>
      </c>
      <c r="K411" s="17">
        <v>43070</v>
      </c>
      <c r="L411" s="16" t="s">
        <v>746</v>
      </c>
      <c r="M411" s="18">
        <v>6471400</v>
      </c>
      <c r="N411" s="18">
        <v>0</v>
      </c>
      <c r="O411" s="18">
        <v>6471400</v>
      </c>
      <c r="P411" s="18">
        <v>6471400</v>
      </c>
      <c r="Q411" s="18">
        <v>0</v>
      </c>
    </row>
    <row r="412" spans="1:18" s="16" customFormat="1" x14ac:dyDescent="0.25">
      <c r="A412" s="16" t="s">
        <v>303</v>
      </c>
      <c r="B412" s="16" t="s">
        <v>304</v>
      </c>
      <c r="C412" s="16">
        <v>471</v>
      </c>
      <c r="D412" s="16">
        <v>579</v>
      </c>
      <c r="E412" s="17">
        <v>43070</v>
      </c>
      <c r="F412" s="16" t="s">
        <v>47</v>
      </c>
      <c r="G412" s="16">
        <v>19372340</v>
      </c>
      <c r="H412" s="16" t="s">
        <v>67</v>
      </c>
      <c r="I412" s="16" t="s">
        <v>23</v>
      </c>
      <c r="J412" s="16">
        <v>12</v>
      </c>
      <c r="K412" s="17">
        <v>43099</v>
      </c>
      <c r="L412" s="16" t="s">
        <v>746</v>
      </c>
      <c r="M412" s="18">
        <v>6471400</v>
      </c>
      <c r="N412" s="18">
        <v>0</v>
      </c>
      <c r="O412" s="18">
        <v>6471400</v>
      </c>
      <c r="P412" s="18">
        <v>6471400</v>
      </c>
      <c r="Q412" s="18">
        <v>0</v>
      </c>
    </row>
    <row r="413" spans="1:18" s="16" customFormat="1" x14ac:dyDescent="0.25">
      <c r="A413" s="16" t="s">
        <v>303</v>
      </c>
      <c r="B413" s="16" t="s">
        <v>304</v>
      </c>
      <c r="C413" s="16">
        <v>471</v>
      </c>
      <c r="D413" s="16">
        <v>580</v>
      </c>
      <c r="E413" s="17">
        <v>43070</v>
      </c>
      <c r="F413" s="16" t="s">
        <v>47</v>
      </c>
      <c r="G413" s="16">
        <v>27252146</v>
      </c>
      <c r="H413" s="16" t="s">
        <v>68</v>
      </c>
      <c r="I413" s="16" t="s">
        <v>23</v>
      </c>
      <c r="J413" s="16">
        <v>12</v>
      </c>
      <c r="K413" s="17">
        <v>43070</v>
      </c>
      <c r="L413" s="16" t="s">
        <v>746</v>
      </c>
      <c r="M413" s="18">
        <v>5824300</v>
      </c>
      <c r="N413" s="18">
        <v>0</v>
      </c>
      <c r="O413" s="18">
        <v>5824300</v>
      </c>
      <c r="P413" s="18">
        <v>5824300</v>
      </c>
      <c r="Q413" s="18">
        <v>0</v>
      </c>
    </row>
    <row r="414" spans="1:18" s="16" customFormat="1" x14ac:dyDescent="0.25">
      <c r="A414" s="16" t="s">
        <v>303</v>
      </c>
      <c r="B414" s="16" t="s">
        <v>304</v>
      </c>
      <c r="C414" s="16">
        <v>471</v>
      </c>
      <c r="D414" s="16">
        <v>581</v>
      </c>
      <c r="E414" s="17">
        <v>43070</v>
      </c>
      <c r="F414" s="16" t="s">
        <v>47</v>
      </c>
      <c r="G414" s="16">
        <v>41636317</v>
      </c>
      <c r="H414" s="16" t="s">
        <v>69</v>
      </c>
      <c r="I414" s="16" t="s">
        <v>23</v>
      </c>
      <c r="J414" s="16">
        <v>12</v>
      </c>
      <c r="K414" s="17">
        <v>43070</v>
      </c>
      <c r="L414" s="16" t="s">
        <v>746</v>
      </c>
      <c r="M414" s="18">
        <v>6471400</v>
      </c>
      <c r="N414" s="18">
        <v>0</v>
      </c>
      <c r="O414" s="18">
        <v>6471400</v>
      </c>
      <c r="P414" s="18">
        <v>6471400</v>
      </c>
      <c r="Q414" s="18">
        <v>0</v>
      </c>
    </row>
    <row r="415" spans="1:18" s="16" customFormat="1" x14ac:dyDescent="0.25">
      <c r="A415" s="16" t="s">
        <v>303</v>
      </c>
      <c r="B415" s="16" t="s">
        <v>304</v>
      </c>
      <c r="C415" s="16">
        <v>471</v>
      </c>
      <c r="D415" s="16">
        <v>582</v>
      </c>
      <c r="E415" s="17">
        <v>43070</v>
      </c>
      <c r="F415" s="16" t="s">
        <v>47</v>
      </c>
      <c r="G415" s="16">
        <v>52395807</v>
      </c>
      <c r="H415" s="16" t="s">
        <v>179</v>
      </c>
      <c r="I415" s="16" t="s">
        <v>23</v>
      </c>
      <c r="J415" s="16">
        <v>12</v>
      </c>
      <c r="K415" s="17">
        <v>43070</v>
      </c>
      <c r="L415" s="16" t="s">
        <v>746</v>
      </c>
      <c r="M415" s="18">
        <v>6471400</v>
      </c>
      <c r="N415" s="18">
        <v>0</v>
      </c>
      <c r="O415" s="18">
        <v>6471400</v>
      </c>
      <c r="P415" s="18">
        <v>6471400</v>
      </c>
      <c r="Q415" s="18">
        <v>0</v>
      </c>
    </row>
    <row r="416" spans="1:18" s="16" customFormat="1" x14ac:dyDescent="0.25">
      <c r="A416" s="16" t="s">
        <v>303</v>
      </c>
      <c r="B416" s="16" t="s">
        <v>304</v>
      </c>
      <c r="C416" s="16">
        <v>471</v>
      </c>
      <c r="D416" s="16">
        <v>583</v>
      </c>
      <c r="E416" s="17">
        <v>43070</v>
      </c>
      <c r="F416" s="16" t="s">
        <v>47</v>
      </c>
      <c r="G416" s="16">
        <v>79959809</v>
      </c>
      <c r="H416" s="16" t="s">
        <v>180</v>
      </c>
      <c r="I416" s="16" t="s">
        <v>23</v>
      </c>
      <c r="J416" s="16">
        <v>12</v>
      </c>
      <c r="K416" s="17">
        <v>43070</v>
      </c>
      <c r="L416" s="16" t="s">
        <v>746</v>
      </c>
      <c r="M416" s="18">
        <v>6507400</v>
      </c>
      <c r="N416" s="18">
        <v>6507400</v>
      </c>
      <c r="O416" s="18">
        <v>0</v>
      </c>
      <c r="P416" s="18">
        <v>0</v>
      </c>
      <c r="Q416" s="18">
        <v>0</v>
      </c>
    </row>
    <row r="417" spans="1:18" s="16" customFormat="1" x14ac:dyDescent="0.25">
      <c r="A417" s="16" t="s">
        <v>303</v>
      </c>
      <c r="B417" s="16" t="s">
        <v>304</v>
      </c>
      <c r="C417" s="16">
        <v>471</v>
      </c>
      <c r="D417" s="16">
        <v>585</v>
      </c>
      <c r="E417" s="17">
        <v>43070</v>
      </c>
      <c r="F417" s="16" t="s">
        <v>47</v>
      </c>
      <c r="G417" s="16">
        <v>79959809</v>
      </c>
      <c r="H417" s="16" t="s">
        <v>180</v>
      </c>
      <c r="I417" s="16" t="s">
        <v>23</v>
      </c>
      <c r="J417" s="16">
        <v>12</v>
      </c>
      <c r="K417" s="17">
        <v>43070</v>
      </c>
      <c r="L417" s="16" t="s">
        <v>746</v>
      </c>
      <c r="M417" s="18">
        <v>6471400</v>
      </c>
      <c r="N417" s="18">
        <v>0</v>
      </c>
      <c r="O417" s="18">
        <v>6471400</v>
      </c>
      <c r="P417" s="18">
        <v>6471400</v>
      </c>
      <c r="Q417" s="18">
        <v>0</v>
      </c>
    </row>
    <row r="418" spans="1:18" s="16" customFormat="1" x14ac:dyDescent="0.25">
      <c r="A418" s="16" t="s">
        <v>303</v>
      </c>
      <c r="B418" s="16" t="s">
        <v>304</v>
      </c>
      <c r="C418" s="16">
        <v>473</v>
      </c>
      <c r="D418" s="16">
        <v>584</v>
      </c>
      <c r="E418" s="17">
        <v>43070</v>
      </c>
      <c r="F418" s="16" t="s">
        <v>47</v>
      </c>
      <c r="G418" s="16">
        <v>79959809</v>
      </c>
      <c r="H418" s="16" t="s">
        <v>180</v>
      </c>
      <c r="I418" s="16" t="s">
        <v>23</v>
      </c>
      <c r="J418" s="16">
        <v>12</v>
      </c>
      <c r="K418" s="17">
        <v>43070</v>
      </c>
      <c r="L418" s="16" t="s">
        <v>747</v>
      </c>
      <c r="M418" s="18">
        <v>36000</v>
      </c>
      <c r="N418" s="18">
        <v>36000</v>
      </c>
      <c r="O418" s="18">
        <v>0</v>
      </c>
      <c r="P418" s="18">
        <v>0</v>
      </c>
      <c r="Q418" s="18">
        <v>0</v>
      </c>
    </row>
    <row r="419" spans="1:18" s="10" customFormat="1" x14ac:dyDescent="0.25">
      <c r="A419" s="16" t="s">
        <v>303</v>
      </c>
      <c r="B419" s="16" t="s">
        <v>304</v>
      </c>
      <c r="C419" s="16">
        <v>477</v>
      </c>
      <c r="D419" s="16">
        <v>592</v>
      </c>
      <c r="E419" s="17">
        <v>43075</v>
      </c>
      <c r="F419" s="16" t="s">
        <v>47</v>
      </c>
      <c r="G419" s="16">
        <v>1026250511</v>
      </c>
      <c r="H419" s="16" t="s">
        <v>178</v>
      </c>
      <c r="I419" s="16" t="s">
        <v>23</v>
      </c>
      <c r="J419" s="16">
        <v>11</v>
      </c>
      <c r="K419" s="17">
        <v>43040</v>
      </c>
      <c r="L419" s="16" t="s">
        <v>746</v>
      </c>
      <c r="M419" s="18">
        <v>200</v>
      </c>
      <c r="N419" s="18">
        <v>0</v>
      </c>
      <c r="O419" s="18">
        <v>200</v>
      </c>
      <c r="P419" s="18">
        <v>200</v>
      </c>
      <c r="Q419" s="18">
        <v>0</v>
      </c>
      <c r="R419" s="16"/>
    </row>
    <row r="420" spans="1:18" customFormat="1" x14ac:dyDescent="0.25">
      <c r="A420" s="16" t="s">
        <v>303</v>
      </c>
      <c r="B420" s="16" t="s">
        <v>304</v>
      </c>
      <c r="C420" s="16">
        <v>504</v>
      </c>
      <c r="D420" s="16">
        <v>605</v>
      </c>
      <c r="E420" s="17">
        <v>43089</v>
      </c>
      <c r="F420" s="16" t="s">
        <v>47</v>
      </c>
      <c r="G420" s="16">
        <v>1026250511</v>
      </c>
      <c r="H420" s="16" t="s">
        <v>178</v>
      </c>
      <c r="I420" s="16" t="s">
        <v>23</v>
      </c>
      <c r="J420" s="16">
        <v>12</v>
      </c>
      <c r="K420" s="17">
        <v>43070</v>
      </c>
      <c r="L420" s="16" t="s">
        <v>786</v>
      </c>
      <c r="M420" s="18">
        <v>5824300</v>
      </c>
      <c r="N420" s="18">
        <v>0</v>
      </c>
      <c r="O420" s="18">
        <v>5824300</v>
      </c>
      <c r="P420" s="18">
        <v>5824300</v>
      </c>
      <c r="Q420" s="18">
        <v>0</v>
      </c>
      <c r="R420" s="16"/>
    </row>
    <row r="421" spans="1:18" customFormat="1" x14ac:dyDescent="0.25">
      <c r="A421" s="16" t="s">
        <v>303</v>
      </c>
      <c r="B421" s="16" t="s">
        <v>304</v>
      </c>
      <c r="C421" s="16">
        <v>504</v>
      </c>
      <c r="D421" s="16">
        <v>606</v>
      </c>
      <c r="E421" s="17">
        <v>43089</v>
      </c>
      <c r="F421" s="16" t="s">
        <v>47</v>
      </c>
      <c r="G421" s="16">
        <v>1032432645</v>
      </c>
      <c r="H421" s="16" t="s">
        <v>65</v>
      </c>
      <c r="I421" s="16" t="s">
        <v>23</v>
      </c>
      <c r="J421" s="16">
        <v>12</v>
      </c>
      <c r="K421" s="17">
        <v>43070</v>
      </c>
      <c r="L421" s="16" t="s">
        <v>786</v>
      </c>
      <c r="M421" s="18">
        <v>6147900</v>
      </c>
      <c r="N421" s="18">
        <v>0</v>
      </c>
      <c r="O421" s="18">
        <v>6147900</v>
      </c>
      <c r="P421" s="18">
        <v>6147900</v>
      </c>
      <c r="Q421" s="18">
        <v>0</v>
      </c>
      <c r="R421" s="19">
        <f>+O422-R422</f>
        <v>6147830</v>
      </c>
    </row>
    <row r="422" spans="1:18" s="13" customFormat="1" x14ac:dyDescent="0.25">
      <c r="A422" s="16" t="s">
        <v>303</v>
      </c>
      <c r="B422" s="16" t="s">
        <v>304</v>
      </c>
      <c r="C422" s="16">
        <v>504</v>
      </c>
      <c r="D422" s="16">
        <v>607</v>
      </c>
      <c r="E422" s="17">
        <v>43089</v>
      </c>
      <c r="F422" s="16" t="s">
        <v>47</v>
      </c>
      <c r="G422" s="16">
        <v>15049784</v>
      </c>
      <c r="H422" s="16" t="s">
        <v>66</v>
      </c>
      <c r="I422" s="16" t="s">
        <v>23</v>
      </c>
      <c r="J422" s="16">
        <v>12</v>
      </c>
      <c r="K422" s="17">
        <v>42736</v>
      </c>
      <c r="L422" s="16" t="s">
        <v>786</v>
      </c>
      <c r="M422" s="18">
        <v>6471400</v>
      </c>
      <c r="N422" s="18">
        <v>0</v>
      </c>
      <c r="O422" s="18">
        <v>6471400</v>
      </c>
      <c r="P422" s="18">
        <v>6471400</v>
      </c>
      <c r="Q422" s="18">
        <v>0</v>
      </c>
      <c r="R422" s="20">
        <f>+O422/20</f>
        <v>323570</v>
      </c>
    </row>
    <row r="423" spans="1:18" s="13" customFormat="1" x14ac:dyDescent="0.25">
      <c r="A423" s="16" t="s">
        <v>303</v>
      </c>
      <c r="B423" s="16" t="s">
        <v>304</v>
      </c>
      <c r="C423" s="16">
        <v>504</v>
      </c>
      <c r="D423" s="16">
        <v>608</v>
      </c>
      <c r="E423" s="17">
        <v>43089</v>
      </c>
      <c r="F423" s="16" t="s">
        <v>47</v>
      </c>
      <c r="G423" s="16">
        <v>19222399</v>
      </c>
      <c r="H423" s="16" t="s">
        <v>162</v>
      </c>
      <c r="I423" s="16" t="s">
        <v>23</v>
      </c>
      <c r="J423" s="16">
        <v>12</v>
      </c>
      <c r="K423" s="17">
        <v>42736</v>
      </c>
      <c r="L423" s="16" t="s">
        <v>786</v>
      </c>
      <c r="M423" s="18">
        <v>6147900</v>
      </c>
      <c r="N423" s="18">
        <v>0</v>
      </c>
      <c r="O423" s="18">
        <v>6147900</v>
      </c>
      <c r="P423" s="18">
        <v>6147900</v>
      </c>
      <c r="Q423" s="18">
        <v>0</v>
      </c>
      <c r="R423" s="16"/>
    </row>
    <row r="424" spans="1:18" s="10" customFormat="1" x14ac:dyDescent="0.25">
      <c r="A424" s="16" t="s">
        <v>303</v>
      </c>
      <c r="B424" s="16" t="s">
        <v>304</v>
      </c>
      <c r="C424" s="16">
        <v>504</v>
      </c>
      <c r="D424" s="16">
        <v>609</v>
      </c>
      <c r="E424" s="17">
        <v>43089</v>
      </c>
      <c r="F424" s="16" t="s">
        <v>47</v>
      </c>
      <c r="G424" s="16">
        <v>19372340</v>
      </c>
      <c r="H424" s="16" t="s">
        <v>67</v>
      </c>
      <c r="I424" s="16" t="s">
        <v>23</v>
      </c>
      <c r="J424" s="16">
        <v>12</v>
      </c>
      <c r="K424" s="17">
        <v>43070</v>
      </c>
      <c r="L424" s="16" t="s">
        <v>786</v>
      </c>
      <c r="M424" s="18">
        <v>6471400</v>
      </c>
      <c r="N424" s="18">
        <v>0</v>
      </c>
      <c r="O424" s="18">
        <v>6471400</v>
      </c>
      <c r="P424" s="18">
        <v>6471400</v>
      </c>
      <c r="Q424" s="18">
        <v>0</v>
      </c>
      <c r="R424" s="16"/>
    </row>
    <row r="425" spans="1:18" s="10" customFormat="1" x14ac:dyDescent="0.25">
      <c r="A425" s="16" t="s">
        <v>303</v>
      </c>
      <c r="B425" s="16" t="s">
        <v>304</v>
      </c>
      <c r="C425" s="16">
        <v>504</v>
      </c>
      <c r="D425" s="16">
        <v>610</v>
      </c>
      <c r="E425" s="17">
        <v>43089</v>
      </c>
      <c r="F425" s="16" t="s">
        <v>47</v>
      </c>
      <c r="G425" s="16">
        <v>27252146</v>
      </c>
      <c r="H425" s="16" t="s">
        <v>68</v>
      </c>
      <c r="I425" s="16" t="s">
        <v>23</v>
      </c>
      <c r="J425" s="16">
        <v>12</v>
      </c>
      <c r="K425" s="17">
        <v>42736</v>
      </c>
      <c r="L425" s="16" t="s">
        <v>786</v>
      </c>
      <c r="M425" s="18">
        <v>5500700</v>
      </c>
      <c r="N425" s="18">
        <v>0</v>
      </c>
      <c r="O425" s="18">
        <v>5500700</v>
      </c>
      <c r="P425" s="18">
        <v>5500700</v>
      </c>
      <c r="Q425" s="18">
        <v>0</v>
      </c>
      <c r="R425" s="16"/>
    </row>
    <row r="426" spans="1:18" customFormat="1" x14ac:dyDescent="0.25">
      <c r="A426" s="16" t="s">
        <v>303</v>
      </c>
      <c r="B426" s="16" t="s">
        <v>304</v>
      </c>
      <c r="C426" s="16">
        <v>504</v>
      </c>
      <c r="D426" s="16">
        <v>611</v>
      </c>
      <c r="E426" s="17">
        <v>43089</v>
      </c>
      <c r="F426" s="16" t="s">
        <v>47</v>
      </c>
      <c r="G426" s="16">
        <v>41636317</v>
      </c>
      <c r="H426" s="16" t="s">
        <v>69</v>
      </c>
      <c r="I426" s="16" t="s">
        <v>23</v>
      </c>
      <c r="J426" s="16">
        <v>12</v>
      </c>
      <c r="K426" s="17">
        <v>42736</v>
      </c>
      <c r="L426" s="16" t="s">
        <v>786</v>
      </c>
      <c r="M426" s="18">
        <v>6147900</v>
      </c>
      <c r="N426" s="18">
        <v>0</v>
      </c>
      <c r="O426" s="18">
        <v>6147900</v>
      </c>
      <c r="P426" s="18">
        <v>6147900</v>
      </c>
      <c r="Q426" s="18">
        <v>0</v>
      </c>
      <c r="R426" s="16"/>
    </row>
    <row r="427" spans="1:18" s="16" customFormat="1" x14ac:dyDescent="0.25">
      <c r="A427" s="16" t="s">
        <v>303</v>
      </c>
      <c r="B427" s="16" t="s">
        <v>304</v>
      </c>
      <c r="C427" s="16">
        <v>504</v>
      </c>
      <c r="D427" s="16">
        <v>612</v>
      </c>
      <c r="E427" s="17">
        <v>43089</v>
      </c>
      <c r="F427" s="16" t="s">
        <v>47</v>
      </c>
      <c r="G427" s="16">
        <v>52395807</v>
      </c>
      <c r="H427" s="16" t="s">
        <v>179</v>
      </c>
      <c r="I427" s="16" t="s">
        <v>23</v>
      </c>
      <c r="J427" s="16">
        <v>12</v>
      </c>
      <c r="K427" s="17">
        <v>42736</v>
      </c>
      <c r="L427" s="16" t="s">
        <v>786</v>
      </c>
      <c r="M427" s="18">
        <v>6471400</v>
      </c>
      <c r="N427" s="18">
        <v>0</v>
      </c>
      <c r="O427" s="18">
        <v>6471400</v>
      </c>
      <c r="P427" s="18">
        <v>6471400</v>
      </c>
      <c r="Q427" s="18">
        <v>0</v>
      </c>
    </row>
    <row r="428" spans="1:18" s="16" customFormat="1" x14ac:dyDescent="0.25">
      <c r="A428" s="16" t="s">
        <v>303</v>
      </c>
      <c r="B428" s="16" t="s">
        <v>304</v>
      </c>
      <c r="C428" s="16">
        <v>504</v>
      </c>
      <c r="D428" s="16">
        <v>613</v>
      </c>
      <c r="E428" s="17">
        <v>43089</v>
      </c>
      <c r="F428" s="16" t="s">
        <v>47</v>
      </c>
      <c r="G428" s="16">
        <v>79959809</v>
      </c>
      <c r="H428" s="16" t="s">
        <v>180</v>
      </c>
      <c r="I428" s="16" t="s">
        <v>23</v>
      </c>
      <c r="J428" s="16">
        <v>12</v>
      </c>
      <c r="K428" s="17">
        <v>42736</v>
      </c>
      <c r="L428" s="16" t="s">
        <v>786</v>
      </c>
      <c r="M428" s="18">
        <v>6471400</v>
      </c>
      <c r="N428" s="18">
        <v>0</v>
      </c>
      <c r="O428" s="18">
        <v>6471400</v>
      </c>
      <c r="P428" s="18">
        <v>6471400</v>
      </c>
      <c r="Q428" s="18">
        <v>0</v>
      </c>
    </row>
    <row r="429" spans="1:18" s="16" customFormat="1" x14ac:dyDescent="0.25">
      <c r="A429" s="10" t="s">
        <v>303</v>
      </c>
      <c r="B429" s="10" t="s">
        <v>304</v>
      </c>
      <c r="C429" s="10">
        <v>208</v>
      </c>
      <c r="D429" s="10">
        <v>215</v>
      </c>
      <c r="E429" s="11">
        <v>42767</v>
      </c>
      <c r="F429" s="10" t="s">
        <v>47</v>
      </c>
      <c r="G429" s="10">
        <v>52530406</v>
      </c>
      <c r="H429" s="10" t="s">
        <v>64</v>
      </c>
      <c r="I429" s="10" t="s">
        <v>160</v>
      </c>
      <c r="J429" s="10">
        <v>1</v>
      </c>
      <c r="K429" s="11">
        <v>42767</v>
      </c>
      <c r="L429" s="10" t="s">
        <v>306</v>
      </c>
      <c r="M429" s="12">
        <v>47300000</v>
      </c>
      <c r="N429" s="12">
        <v>30100000</v>
      </c>
      <c r="O429" s="12">
        <v>17200000</v>
      </c>
      <c r="P429" s="12">
        <v>17200000</v>
      </c>
      <c r="Q429" s="12">
        <v>0</v>
      </c>
      <c r="R429" s="10"/>
    </row>
    <row r="430" spans="1:18" s="16" customFormat="1" x14ac:dyDescent="0.25">
      <c r="A430" s="10" t="s">
        <v>303</v>
      </c>
      <c r="B430" s="10" t="s">
        <v>304</v>
      </c>
      <c r="C430" s="10">
        <v>219</v>
      </c>
      <c r="D430" s="10">
        <v>243</v>
      </c>
      <c r="E430" s="11">
        <v>42776</v>
      </c>
      <c r="F430" s="10" t="s">
        <v>47</v>
      </c>
      <c r="G430" s="10">
        <v>1066178962</v>
      </c>
      <c r="H430" s="10" t="s">
        <v>196</v>
      </c>
      <c r="I430" s="10" t="s">
        <v>160</v>
      </c>
      <c r="J430" s="10">
        <v>13</v>
      </c>
      <c r="K430" s="11">
        <v>42776</v>
      </c>
      <c r="L430" s="10" t="s">
        <v>311</v>
      </c>
      <c r="M430" s="12">
        <v>33600000</v>
      </c>
      <c r="N430" s="12">
        <v>0</v>
      </c>
      <c r="O430" s="12">
        <v>33600000</v>
      </c>
      <c r="P430" s="12">
        <v>33600000</v>
      </c>
      <c r="Q430" s="12">
        <v>0</v>
      </c>
      <c r="R430" s="10"/>
    </row>
    <row r="431" spans="1:18" s="16" customFormat="1" x14ac:dyDescent="0.25">
      <c r="A431" s="10" t="s">
        <v>303</v>
      </c>
      <c r="B431" s="10" t="s">
        <v>304</v>
      </c>
      <c r="C431" s="10">
        <v>220</v>
      </c>
      <c r="D431" s="10">
        <v>245</v>
      </c>
      <c r="E431" s="11">
        <v>42776</v>
      </c>
      <c r="F431" s="10" t="s">
        <v>47</v>
      </c>
      <c r="G431" s="10">
        <v>12240699</v>
      </c>
      <c r="H431" s="10" t="s">
        <v>80</v>
      </c>
      <c r="I431" s="10" t="s">
        <v>160</v>
      </c>
      <c r="J431" s="10">
        <v>12</v>
      </c>
      <c r="K431" s="11">
        <v>42776</v>
      </c>
      <c r="L431" s="10" t="s">
        <v>312</v>
      </c>
      <c r="M431" s="12">
        <v>37600000</v>
      </c>
      <c r="N431" s="12">
        <v>0</v>
      </c>
      <c r="O431" s="12">
        <v>37600000</v>
      </c>
      <c r="P431" s="12">
        <v>37600000</v>
      </c>
      <c r="Q431" s="12">
        <v>0</v>
      </c>
      <c r="R431" s="10"/>
    </row>
    <row r="432" spans="1:18" s="16" customFormat="1" x14ac:dyDescent="0.25">
      <c r="A432" s="10" t="s">
        <v>303</v>
      </c>
      <c r="B432" s="10" t="s">
        <v>304</v>
      </c>
      <c r="C432" s="10">
        <v>238</v>
      </c>
      <c r="D432" s="10">
        <v>253</v>
      </c>
      <c r="E432" s="11">
        <v>42782</v>
      </c>
      <c r="F432" s="10" t="s">
        <v>47</v>
      </c>
      <c r="G432" s="10">
        <v>1015403868</v>
      </c>
      <c r="H432" s="10" t="s">
        <v>184</v>
      </c>
      <c r="I432" s="10" t="s">
        <v>160</v>
      </c>
      <c r="J432" s="10">
        <v>26</v>
      </c>
      <c r="K432" s="11">
        <v>42782</v>
      </c>
      <c r="L432" s="10" t="s">
        <v>325</v>
      </c>
      <c r="M432" s="12">
        <v>20139672</v>
      </c>
      <c r="N432" s="12">
        <v>0</v>
      </c>
      <c r="O432" s="12">
        <v>20139672</v>
      </c>
      <c r="P432" s="12">
        <v>20139672</v>
      </c>
      <c r="Q432" s="12">
        <v>0</v>
      </c>
      <c r="R432" s="10"/>
    </row>
    <row r="433" spans="1:18" s="16" customFormat="1" x14ac:dyDescent="0.25">
      <c r="A433" s="10" t="s">
        <v>303</v>
      </c>
      <c r="B433" s="10" t="s">
        <v>304</v>
      </c>
      <c r="C433" s="10">
        <v>239</v>
      </c>
      <c r="D433" s="10">
        <v>254</v>
      </c>
      <c r="E433" s="11">
        <v>42782</v>
      </c>
      <c r="F433" s="10" t="s">
        <v>47</v>
      </c>
      <c r="G433" s="10">
        <v>82391015</v>
      </c>
      <c r="H433" s="10" t="s">
        <v>181</v>
      </c>
      <c r="I433" s="10" t="s">
        <v>160</v>
      </c>
      <c r="J433" s="10">
        <v>27</v>
      </c>
      <c r="K433" s="11">
        <v>42782</v>
      </c>
      <c r="L433" s="10" t="s">
        <v>326</v>
      </c>
      <c r="M433" s="12">
        <v>31500000</v>
      </c>
      <c r="N433" s="12">
        <v>0</v>
      </c>
      <c r="O433" s="12">
        <v>31500000</v>
      </c>
      <c r="P433" s="12">
        <v>31350000</v>
      </c>
      <c r="Q433" s="12">
        <v>150000</v>
      </c>
      <c r="R433" s="10"/>
    </row>
    <row r="434" spans="1:18" s="16" customFormat="1" x14ac:dyDescent="0.25">
      <c r="A434" s="10" t="s">
        <v>303</v>
      </c>
      <c r="B434" s="10" t="s">
        <v>304</v>
      </c>
      <c r="C434" s="10">
        <v>240</v>
      </c>
      <c r="D434" s="10">
        <v>256</v>
      </c>
      <c r="E434" s="11">
        <v>42782</v>
      </c>
      <c r="F434" s="10" t="s">
        <v>47</v>
      </c>
      <c r="G434" s="10">
        <v>22501932</v>
      </c>
      <c r="H434" s="10" t="s">
        <v>219</v>
      </c>
      <c r="I434" s="10" t="s">
        <v>160</v>
      </c>
      <c r="J434" s="10">
        <v>24</v>
      </c>
      <c r="K434" s="11">
        <v>42782</v>
      </c>
      <c r="L434" s="10" t="s">
        <v>327</v>
      </c>
      <c r="M434" s="12">
        <v>28402108</v>
      </c>
      <c r="N434" s="12">
        <v>0</v>
      </c>
      <c r="O434" s="12">
        <v>28402108</v>
      </c>
      <c r="P434" s="12">
        <v>28402108</v>
      </c>
      <c r="Q434" s="12">
        <v>0</v>
      </c>
      <c r="R434" s="10"/>
    </row>
    <row r="435" spans="1:18" s="16" customFormat="1" x14ac:dyDescent="0.25">
      <c r="A435" s="10" t="s">
        <v>303</v>
      </c>
      <c r="B435" s="10" t="s">
        <v>304</v>
      </c>
      <c r="C435" s="10">
        <v>243</v>
      </c>
      <c r="D435" s="10">
        <v>275</v>
      </c>
      <c r="E435" s="11">
        <v>42790</v>
      </c>
      <c r="F435" s="10" t="s">
        <v>47</v>
      </c>
      <c r="G435" s="10">
        <v>8722208</v>
      </c>
      <c r="H435" s="10" t="s">
        <v>220</v>
      </c>
      <c r="I435" s="10" t="s">
        <v>160</v>
      </c>
      <c r="J435" s="10">
        <v>28</v>
      </c>
      <c r="K435" s="11">
        <v>42790</v>
      </c>
      <c r="L435" s="10" t="s">
        <v>331</v>
      </c>
      <c r="M435" s="12">
        <v>28402108</v>
      </c>
      <c r="N435" s="12">
        <v>0</v>
      </c>
      <c r="O435" s="12">
        <v>28402108</v>
      </c>
      <c r="P435" s="12">
        <v>28402108</v>
      </c>
      <c r="Q435" s="12">
        <v>0</v>
      </c>
      <c r="R435" s="10"/>
    </row>
    <row r="436" spans="1:18" s="16" customFormat="1" x14ac:dyDescent="0.25">
      <c r="A436" s="10" t="s">
        <v>303</v>
      </c>
      <c r="B436" s="10" t="s">
        <v>304</v>
      </c>
      <c r="C436" s="10">
        <v>244</v>
      </c>
      <c r="D436" s="10">
        <v>260</v>
      </c>
      <c r="E436" s="11">
        <v>42783</v>
      </c>
      <c r="F436" s="10" t="s">
        <v>47</v>
      </c>
      <c r="G436" s="10">
        <v>1016016305</v>
      </c>
      <c r="H436" s="10" t="s">
        <v>71</v>
      </c>
      <c r="I436" s="10" t="s">
        <v>160</v>
      </c>
      <c r="J436" s="10">
        <v>29</v>
      </c>
      <c r="K436" s="11">
        <v>42783</v>
      </c>
      <c r="L436" s="10" t="s">
        <v>332</v>
      </c>
      <c r="M436" s="12">
        <v>31500000</v>
      </c>
      <c r="N436" s="12">
        <v>0</v>
      </c>
      <c r="O436" s="12">
        <v>31500000</v>
      </c>
      <c r="P436" s="12">
        <v>31500000</v>
      </c>
      <c r="Q436" s="12">
        <v>0</v>
      </c>
      <c r="R436" s="10"/>
    </row>
    <row r="437" spans="1:18" s="16" customFormat="1" x14ac:dyDescent="0.25">
      <c r="A437" s="10" t="s">
        <v>303</v>
      </c>
      <c r="B437" s="10" t="s">
        <v>304</v>
      </c>
      <c r="C437" s="10">
        <v>251</v>
      </c>
      <c r="D437" s="10">
        <v>264</v>
      </c>
      <c r="E437" s="11">
        <v>42786</v>
      </c>
      <c r="F437" s="10" t="s">
        <v>47</v>
      </c>
      <c r="G437" s="10">
        <v>80112111</v>
      </c>
      <c r="H437" s="10" t="s">
        <v>205</v>
      </c>
      <c r="I437" s="10" t="s">
        <v>160</v>
      </c>
      <c r="J437" s="10">
        <v>33</v>
      </c>
      <c r="K437" s="11">
        <v>42786</v>
      </c>
      <c r="L437" s="10" t="s">
        <v>335</v>
      </c>
      <c r="M437" s="12">
        <v>17200000</v>
      </c>
      <c r="N437" s="12">
        <v>0</v>
      </c>
      <c r="O437" s="12">
        <v>17200000</v>
      </c>
      <c r="P437" s="12">
        <v>17200000</v>
      </c>
      <c r="Q437" s="12">
        <v>0</v>
      </c>
      <c r="R437" s="10"/>
    </row>
    <row r="438" spans="1:18" s="16" customFormat="1" x14ac:dyDescent="0.25">
      <c r="A438" s="10" t="s">
        <v>303</v>
      </c>
      <c r="B438" s="10" t="s">
        <v>304</v>
      </c>
      <c r="C438" s="10">
        <v>258</v>
      </c>
      <c r="D438" s="10">
        <v>269</v>
      </c>
      <c r="E438" s="11">
        <v>42787</v>
      </c>
      <c r="F438" s="10" t="s">
        <v>47</v>
      </c>
      <c r="G438" s="10">
        <v>1010172202</v>
      </c>
      <c r="H438" s="10" t="s">
        <v>194</v>
      </c>
      <c r="I438" s="10" t="s">
        <v>160</v>
      </c>
      <c r="J438" s="10">
        <v>35</v>
      </c>
      <c r="K438" s="11">
        <v>42787</v>
      </c>
      <c r="L438" s="10" t="s">
        <v>339</v>
      </c>
      <c r="M438" s="12">
        <v>10800000</v>
      </c>
      <c r="N438" s="12">
        <v>0</v>
      </c>
      <c r="O438" s="12">
        <v>10800000</v>
      </c>
      <c r="P438" s="12">
        <v>10800000</v>
      </c>
      <c r="Q438" s="12">
        <v>0</v>
      </c>
      <c r="R438" s="10"/>
    </row>
    <row r="439" spans="1:18" s="10" customFormat="1" x14ac:dyDescent="0.25">
      <c r="A439" s="10" t="s">
        <v>303</v>
      </c>
      <c r="B439" s="10" t="s">
        <v>304</v>
      </c>
      <c r="C439" s="10">
        <v>259</v>
      </c>
      <c r="D439" s="10">
        <v>270</v>
      </c>
      <c r="E439" s="11">
        <v>42788</v>
      </c>
      <c r="F439" s="10" t="s">
        <v>47</v>
      </c>
      <c r="G439" s="10">
        <v>79951944</v>
      </c>
      <c r="H439" s="10" t="s">
        <v>218</v>
      </c>
      <c r="I439" s="10" t="s">
        <v>160</v>
      </c>
      <c r="J439" s="10">
        <v>38</v>
      </c>
      <c r="K439" s="11">
        <v>42788</v>
      </c>
      <c r="L439" s="10" t="s">
        <v>340</v>
      </c>
      <c r="M439" s="12">
        <v>19950000</v>
      </c>
      <c r="N439" s="12">
        <v>0</v>
      </c>
      <c r="O439" s="12">
        <v>19950000</v>
      </c>
      <c r="P439" s="12">
        <v>19950000</v>
      </c>
      <c r="Q439" s="12">
        <v>0</v>
      </c>
    </row>
    <row r="440" spans="1:18" customFormat="1" x14ac:dyDescent="0.25">
      <c r="A440" s="10" t="s">
        <v>303</v>
      </c>
      <c r="B440" s="10" t="s">
        <v>304</v>
      </c>
      <c r="C440" s="10">
        <v>263</v>
      </c>
      <c r="D440" s="10">
        <v>276</v>
      </c>
      <c r="E440" s="11">
        <v>42790</v>
      </c>
      <c r="F440" s="10" t="s">
        <v>47</v>
      </c>
      <c r="G440" s="10">
        <v>1106395824</v>
      </c>
      <c r="H440" s="10" t="s">
        <v>344</v>
      </c>
      <c r="I440" s="10" t="s">
        <v>160</v>
      </c>
      <c r="J440" s="10">
        <v>40</v>
      </c>
      <c r="K440" s="11">
        <v>42790</v>
      </c>
      <c r="L440" s="10" t="s">
        <v>345</v>
      </c>
      <c r="M440" s="12">
        <v>26600000</v>
      </c>
      <c r="N440" s="12">
        <v>0</v>
      </c>
      <c r="O440" s="12">
        <v>26600000</v>
      </c>
      <c r="P440" s="12">
        <v>26600000</v>
      </c>
      <c r="Q440" s="12">
        <v>0</v>
      </c>
      <c r="R440" s="10"/>
    </row>
    <row r="441" spans="1:18" customFormat="1" x14ac:dyDescent="0.25">
      <c r="A441" s="10" t="s">
        <v>303</v>
      </c>
      <c r="B441" s="10" t="s">
        <v>304</v>
      </c>
      <c r="C441" s="10">
        <v>268</v>
      </c>
      <c r="D441" s="10">
        <v>279</v>
      </c>
      <c r="E441" s="11">
        <v>42797</v>
      </c>
      <c r="F441" s="10" t="s">
        <v>47</v>
      </c>
      <c r="G441" s="10">
        <v>12646690</v>
      </c>
      <c r="H441" s="10" t="s">
        <v>348</v>
      </c>
      <c r="I441" s="10" t="s">
        <v>160</v>
      </c>
      <c r="J441" s="10">
        <v>43</v>
      </c>
      <c r="K441" s="11">
        <v>42797</v>
      </c>
      <c r="L441" s="10" t="s">
        <v>349</v>
      </c>
      <c r="M441" s="12">
        <v>21000000</v>
      </c>
      <c r="N441" s="12">
        <v>0</v>
      </c>
      <c r="O441" s="12">
        <v>21000000</v>
      </c>
      <c r="P441" s="12">
        <v>21000000</v>
      </c>
      <c r="Q441" s="12">
        <v>0</v>
      </c>
      <c r="R441" s="10"/>
    </row>
    <row r="442" spans="1:18" s="10" customFormat="1" x14ac:dyDescent="0.25">
      <c r="A442" s="10" t="s">
        <v>303</v>
      </c>
      <c r="B442" s="10" t="s">
        <v>304</v>
      </c>
      <c r="C442" s="10">
        <v>270</v>
      </c>
      <c r="D442" s="10">
        <v>281</v>
      </c>
      <c r="E442" s="11">
        <v>42800</v>
      </c>
      <c r="F442" s="10" t="s">
        <v>47</v>
      </c>
      <c r="G442" s="10">
        <v>52104732</v>
      </c>
      <c r="H442" s="10" t="s">
        <v>200</v>
      </c>
      <c r="I442" s="10" t="s">
        <v>160</v>
      </c>
      <c r="J442" s="10">
        <v>45</v>
      </c>
      <c r="K442" s="11">
        <v>42800</v>
      </c>
      <c r="L442" s="10" t="s">
        <v>352</v>
      </c>
      <c r="M442" s="12">
        <v>29400000</v>
      </c>
      <c r="N442" s="12">
        <v>0</v>
      </c>
      <c r="O442" s="12">
        <v>29400000</v>
      </c>
      <c r="P442" s="12">
        <v>29400000</v>
      </c>
      <c r="Q442" s="12">
        <v>0</v>
      </c>
    </row>
    <row r="443" spans="1:18" customFormat="1" x14ac:dyDescent="0.25">
      <c r="A443" s="10" t="s">
        <v>303</v>
      </c>
      <c r="B443" s="10" t="s">
        <v>304</v>
      </c>
      <c r="C443" s="10">
        <v>273</v>
      </c>
      <c r="D443" s="10">
        <v>284</v>
      </c>
      <c r="E443" s="11">
        <v>42801</v>
      </c>
      <c r="F443" s="10" t="s">
        <v>47</v>
      </c>
      <c r="G443" s="10">
        <v>1018407386</v>
      </c>
      <c r="H443" s="10" t="s">
        <v>353</v>
      </c>
      <c r="I443" s="10" t="s">
        <v>160</v>
      </c>
      <c r="J443" s="10">
        <v>46</v>
      </c>
      <c r="K443" s="11">
        <v>42801</v>
      </c>
      <c r="L443" s="10" t="s">
        <v>354</v>
      </c>
      <c r="M443" s="12">
        <v>25200000</v>
      </c>
      <c r="N443" s="12">
        <v>0</v>
      </c>
      <c r="O443" s="12">
        <v>25200000</v>
      </c>
      <c r="P443" s="12">
        <v>22120000</v>
      </c>
      <c r="Q443" s="12">
        <v>3080000</v>
      </c>
      <c r="R443" s="10"/>
    </row>
    <row r="444" spans="1:18" customFormat="1" x14ac:dyDescent="0.25">
      <c r="A444" s="10" t="s">
        <v>303</v>
      </c>
      <c r="B444" s="10" t="s">
        <v>304</v>
      </c>
      <c r="C444" s="10">
        <v>283</v>
      </c>
      <c r="D444" s="10">
        <v>324</v>
      </c>
      <c r="E444" s="11">
        <v>42836</v>
      </c>
      <c r="F444" s="10" t="s">
        <v>47</v>
      </c>
      <c r="G444" s="10">
        <v>19427171</v>
      </c>
      <c r="H444" s="10" t="s">
        <v>546</v>
      </c>
      <c r="I444" s="10" t="s">
        <v>160</v>
      </c>
      <c r="J444" s="10">
        <v>50</v>
      </c>
      <c r="K444" s="11">
        <v>42836</v>
      </c>
      <c r="L444" s="10" t="s">
        <v>547</v>
      </c>
      <c r="M444" s="12">
        <v>22500000</v>
      </c>
      <c r="N444" s="12">
        <v>0</v>
      </c>
      <c r="O444" s="12">
        <v>22500000</v>
      </c>
      <c r="P444" s="12">
        <v>0</v>
      </c>
      <c r="Q444" s="12">
        <v>22500000</v>
      </c>
      <c r="R444" s="10"/>
    </row>
    <row r="445" spans="1:18" customFormat="1" x14ac:dyDescent="0.25">
      <c r="A445" s="10" t="s">
        <v>303</v>
      </c>
      <c r="B445" s="10" t="s">
        <v>304</v>
      </c>
      <c r="C445" s="10">
        <v>295</v>
      </c>
      <c r="D445" s="10">
        <v>323</v>
      </c>
      <c r="E445" s="11">
        <v>42836</v>
      </c>
      <c r="F445" s="10" t="s">
        <v>47</v>
      </c>
      <c r="G445" s="10">
        <v>1019026678</v>
      </c>
      <c r="H445" s="10" t="s">
        <v>549</v>
      </c>
      <c r="I445" s="10" t="s">
        <v>160</v>
      </c>
      <c r="J445" s="10">
        <v>51</v>
      </c>
      <c r="K445" s="11">
        <v>42836</v>
      </c>
      <c r="L445" s="10" t="s">
        <v>550</v>
      </c>
      <c r="M445" s="12">
        <v>38850000</v>
      </c>
      <c r="N445" s="12">
        <v>0</v>
      </c>
      <c r="O445" s="12">
        <v>38850000</v>
      </c>
      <c r="P445" s="12">
        <v>34800000</v>
      </c>
      <c r="Q445" s="12">
        <v>4050000</v>
      </c>
      <c r="R445" s="10"/>
    </row>
    <row r="446" spans="1:18" customFormat="1" x14ac:dyDescent="0.25">
      <c r="A446" s="10" t="s">
        <v>303</v>
      </c>
      <c r="B446" s="10" t="s">
        <v>304</v>
      </c>
      <c r="C446" s="10">
        <v>344</v>
      </c>
      <c r="D446" s="10">
        <v>405</v>
      </c>
      <c r="E446" s="11">
        <v>42923</v>
      </c>
      <c r="F446" s="10" t="s">
        <v>47</v>
      </c>
      <c r="G446" s="10">
        <v>1010172202</v>
      </c>
      <c r="H446" s="10" t="s">
        <v>194</v>
      </c>
      <c r="I446" s="10" t="s">
        <v>160</v>
      </c>
      <c r="J446" s="10">
        <v>61</v>
      </c>
      <c r="K446" s="11">
        <v>42923</v>
      </c>
      <c r="L446" s="10" t="s">
        <v>601</v>
      </c>
      <c r="M446" s="12">
        <v>16333333</v>
      </c>
      <c r="N446" s="12">
        <v>0</v>
      </c>
      <c r="O446" s="12">
        <v>16333333</v>
      </c>
      <c r="P446" s="12">
        <v>14746667</v>
      </c>
      <c r="Q446" s="12">
        <v>1586666</v>
      </c>
      <c r="R446" s="10"/>
    </row>
    <row r="447" spans="1:18" customFormat="1" x14ac:dyDescent="0.25">
      <c r="A447" s="10" t="s">
        <v>303</v>
      </c>
      <c r="B447" s="10" t="s">
        <v>304</v>
      </c>
      <c r="C447" s="10">
        <v>356</v>
      </c>
      <c r="D447" s="10">
        <v>433</v>
      </c>
      <c r="E447" s="11">
        <v>42950</v>
      </c>
      <c r="F447" s="10" t="s">
        <v>47</v>
      </c>
      <c r="G447" s="10">
        <v>1018407386</v>
      </c>
      <c r="H447" s="10" t="s">
        <v>353</v>
      </c>
      <c r="I447" s="10" t="s">
        <v>160</v>
      </c>
      <c r="J447" s="10">
        <v>43</v>
      </c>
      <c r="K447" s="11">
        <v>42950</v>
      </c>
      <c r="L447" s="10" t="s">
        <v>691</v>
      </c>
      <c r="M447" s="12">
        <v>10500000</v>
      </c>
      <c r="N447" s="12">
        <v>0</v>
      </c>
      <c r="O447" s="12">
        <v>10500000</v>
      </c>
      <c r="P447" s="12">
        <v>10080000</v>
      </c>
      <c r="Q447" s="12">
        <v>420000</v>
      </c>
      <c r="R447" s="10"/>
    </row>
    <row r="448" spans="1:18" customFormat="1" x14ac:dyDescent="0.25">
      <c r="A448" s="10" t="s">
        <v>303</v>
      </c>
      <c r="B448" s="10" t="s">
        <v>304</v>
      </c>
      <c r="C448" s="10">
        <v>374</v>
      </c>
      <c r="D448" s="10">
        <v>446</v>
      </c>
      <c r="E448" s="11">
        <v>42983</v>
      </c>
      <c r="F448" s="10" t="s">
        <v>47</v>
      </c>
      <c r="G448" s="10">
        <v>1015407312</v>
      </c>
      <c r="H448" s="10" t="s">
        <v>694</v>
      </c>
      <c r="I448" s="10" t="s">
        <v>160</v>
      </c>
      <c r="J448" s="10">
        <v>67</v>
      </c>
      <c r="K448" s="11">
        <v>42983</v>
      </c>
      <c r="L448" s="10" t="s">
        <v>695</v>
      </c>
      <c r="M448" s="12">
        <v>11124771</v>
      </c>
      <c r="N448" s="12">
        <v>0</v>
      </c>
      <c r="O448" s="12">
        <v>11124771</v>
      </c>
      <c r="P448" s="12">
        <v>9590320</v>
      </c>
      <c r="Q448" s="12">
        <v>1534451</v>
      </c>
      <c r="R448" s="10"/>
    </row>
    <row r="449" spans="1:18" customFormat="1" x14ac:dyDescent="0.25">
      <c r="A449" s="10" t="s">
        <v>303</v>
      </c>
      <c r="B449" s="10" t="s">
        <v>304</v>
      </c>
      <c r="C449" s="10">
        <v>383</v>
      </c>
      <c r="D449" s="10">
        <v>466</v>
      </c>
      <c r="E449" s="11">
        <v>42993</v>
      </c>
      <c r="F449" s="10" t="s">
        <v>47</v>
      </c>
      <c r="G449" s="10">
        <v>22501932</v>
      </c>
      <c r="H449" s="10" t="s">
        <v>219</v>
      </c>
      <c r="I449" s="10" t="s">
        <v>160</v>
      </c>
      <c r="J449" s="10">
        <v>24</v>
      </c>
      <c r="K449" s="11">
        <v>42993</v>
      </c>
      <c r="L449" s="10" t="s">
        <v>699</v>
      </c>
      <c r="M449" s="12">
        <v>13930557</v>
      </c>
      <c r="N449" s="12">
        <v>0</v>
      </c>
      <c r="O449" s="12">
        <v>13930557</v>
      </c>
      <c r="P449" s="12">
        <v>11901835</v>
      </c>
      <c r="Q449" s="12">
        <v>2028722</v>
      </c>
      <c r="R449" s="10"/>
    </row>
    <row r="450" spans="1:18" customFormat="1" x14ac:dyDescent="0.25">
      <c r="A450" s="10" t="s">
        <v>303</v>
      </c>
      <c r="B450" s="10" t="s">
        <v>304</v>
      </c>
      <c r="C450" s="10">
        <v>406</v>
      </c>
      <c r="D450" s="10">
        <v>483</v>
      </c>
      <c r="E450" s="11">
        <v>43007</v>
      </c>
      <c r="F450" s="10" t="s">
        <v>47</v>
      </c>
      <c r="G450" s="10">
        <v>1016016305</v>
      </c>
      <c r="H450" s="10" t="s">
        <v>71</v>
      </c>
      <c r="I450" s="10" t="s">
        <v>160</v>
      </c>
      <c r="J450" s="10">
        <v>81</v>
      </c>
      <c r="K450" s="11">
        <v>43007</v>
      </c>
      <c r="L450" s="10" t="s">
        <v>707</v>
      </c>
      <c r="M450" s="12">
        <v>13500000</v>
      </c>
      <c r="N450" s="12">
        <v>0</v>
      </c>
      <c r="O450" s="12">
        <v>13500000</v>
      </c>
      <c r="P450" s="12">
        <v>11400000</v>
      </c>
      <c r="Q450" s="12">
        <v>2100000</v>
      </c>
      <c r="R450" s="10"/>
    </row>
    <row r="451" spans="1:18" customFormat="1" x14ac:dyDescent="0.25">
      <c r="A451" s="10" t="s">
        <v>303</v>
      </c>
      <c r="B451" s="10" t="s">
        <v>304</v>
      </c>
      <c r="C451" s="10">
        <v>408</v>
      </c>
      <c r="D451" s="10">
        <v>500</v>
      </c>
      <c r="E451" s="11">
        <v>43010</v>
      </c>
      <c r="F451" s="10" t="s">
        <v>47</v>
      </c>
      <c r="G451" s="10">
        <v>1121897846</v>
      </c>
      <c r="H451" s="10" t="s">
        <v>713</v>
      </c>
      <c r="I451" s="10" t="s">
        <v>160</v>
      </c>
      <c r="J451" s="10">
        <v>83</v>
      </c>
      <c r="K451" s="11">
        <v>43010</v>
      </c>
      <c r="L451" s="10" t="s">
        <v>714</v>
      </c>
      <c r="M451" s="12">
        <v>12180000</v>
      </c>
      <c r="N451" s="12">
        <v>0</v>
      </c>
      <c r="O451" s="12">
        <v>12180000</v>
      </c>
      <c r="P451" s="12">
        <v>10080000</v>
      </c>
      <c r="Q451" s="12">
        <v>2100000</v>
      </c>
      <c r="R451" s="10"/>
    </row>
    <row r="452" spans="1:18" customFormat="1" x14ac:dyDescent="0.25">
      <c r="A452" s="10" t="s">
        <v>303</v>
      </c>
      <c r="B452" s="10" t="s">
        <v>304</v>
      </c>
      <c r="C452" s="10">
        <v>414</v>
      </c>
      <c r="D452" s="10">
        <v>499</v>
      </c>
      <c r="E452" s="11">
        <v>43010</v>
      </c>
      <c r="F452" s="10" t="s">
        <v>47</v>
      </c>
      <c r="G452" s="10">
        <v>1030673686</v>
      </c>
      <c r="H452" s="10" t="s">
        <v>711</v>
      </c>
      <c r="I452" s="10" t="s">
        <v>160</v>
      </c>
      <c r="J452" s="10">
        <v>85</v>
      </c>
      <c r="K452" s="11">
        <v>43010</v>
      </c>
      <c r="L452" s="10" t="s">
        <v>712</v>
      </c>
      <c r="M452" s="12">
        <v>4060000</v>
      </c>
      <c r="N452" s="12">
        <v>0</v>
      </c>
      <c r="O452" s="12">
        <v>4060000</v>
      </c>
      <c r="P452" s="12">
        <v>3360000</v>
      </c>
      <c r="Q452" s="12">
        <v>700000</v>
      </c>
      <c r="R452" s="10"/>
    </row>
    <row r="453" spans="1:18" customFormat="1" x14ac:dyDescent="0.25">
      <c r="A453" s="10" t="s">
        <v>303</v>
      </c>
      <c r="B453" s="10" t="s">
        <v>304</v>
      </c>
      <c r="C453" s="10">
        <v>427</v>
      </c>
      <c r="D453" s="10">
        <v>515</v>
      </c>
      <c r="E453" s="11">
        <v>43017</v>
      </c>
      <c r="F453" s="10" t="s">
        <v>47</v>
      </c>
      <c r="G453" s="10">
        <v>1066178962</v>
      </c>
      <c r="H453" s="10" t="s">
        <v>196</v>
      </c>
      <c r="I453" s="10" t="s">
        <v>160</v>
      </c>
      <c r="J453" s="10">
        <v>13</v>
      </c>
      <c r="K453" s="11">
        <v>43017</v>
      </c>
      <c r="L453" s="10" t="s">
        <v>726</v>
      </c>
      <c r="M453" s="12">
        <v>11200000</v>
      </c>
      <c r="N453" s="12">
        <v>0</v>
      </c>
      <c r="O453" s="12">
        <v>11200000</v>
      </c>
      <c r="P453" s="12">
        <v>9100000</v>
      </c>
      <c r="Q453" s="12">
        <v>2100000</v>
      </c>
      <c r="R453" s="10"/>
    </row>
    <row r="454" spans="1:18" customFormat="1" x14ac:dyDescent="0.25">
      <c r="A454" s="10" t="s">
        <v>303</v>
      </c>
      <c r="B454" s="10" t="s">
        <v>304</v>
      </c>
      <c r="C454" s="10">
        <v>432</v>
      </c>
      <c r="D454" s="10">
        <v>517</v>
      </c>
      <c r="E454" s="11">
        <v>43017</v>
      </c>
      <c r="F454" s="10" t="s">
        <v>47</v>
      </c>
      <c r="G454" s="10">
        <v>10772968</v>
      </c>
      <c r="H454" s="10" t="s">
        <v>728</v>
      </c>
      <c r="I454" s="10" t="s">
        <v>160</v>
      </c>
      <c r="J454" s="10">
        <v>86</v>
      </c>
      <c r="K454" s="11">
        <v>43017</v>
      </c>
      <c r="L454" s="10" t="s">
        <v>729</v>
      </c>
      <c r="M454" s="12">
        <v>12000000</v>
      </c>
      <c r="N454" s="12">
        <v>0</v>
      </c>
      <c r="O454" s="12">
        <v>12000000</v>
      </c>
      <c r="P454" s="12">
        <v>9600000</v>
      </c>
      <c r="Q454" s="12">
        <v>2400000</v>
      </c>
      <c r="R454" s="10"/>
    </row>
    <row r="455" spans="1:18" customFormat="1" x14ac:dyDescent="0.25">
      <c r="A455" s="10" t="s">
        <v>303</v>
      </c>
      <c r="B455" s="10" t="s">
        <v>304</v>
      </c>
      <c r="C455" s="10">
        <v>433</v>
      </c>
      <c r="D455" s="10">
        <v>523</v>
      </c>
      <c r="E455" s="11">
        <v>43028</v>
      </c>
      <c r="F455" s="10" t="s">
        <v>47</v>
      </c>
      <c r="G455" s="10">
        <v>80112111</v>
      </c>
      <c r="H455" s="10" t="s">
        <v>205</v>
      </c>
      <c r="I455" s="10" t="s">
        <v>160</v>
      </c>
      <c r="J455" s="10">
        <v>33</v>
      </c>
      <c r="K455" s="11">
        <v>43028</v>
      </c>
      <c r="L455" s="10" t="s">
        <v>730</v>
      </c>
      <c r="M455" s="12">
        <v>4873333</v>
      </c>
      <c r="N455" s="12">
        <v>0</v>
      </c>
      <c r="O455" s="12">
        <v>4873333</v>
      </c>
      <c r="P455" s="12">
        <v>3798333</v>
      </c>
      <c r="Q455" s="12">
        <v>1075000</v>
      </c>
      <c r="R455" s="10"/>
    </row>
    <row r="456" spans="1:18" s="16" customFormat="1" x14ac:dyDescent="0.25">
      <c r="A456" s="10" t="s">
        <v>303</v>
      </c>
      <c r="B456" s="10" t="s">
        <v>304</v>
      </c>
      <c r="C456" s="10">
        <v>439</v>
      </c>
      <c r="D456" s="10">
        <v>524</v>
      </c>
      <c r="E456" s="11">
        <v>43028</v>
      </c>
      <c r="F456" s="10" t="s">
        <v>47</v>
      </c>
      <c r="G456" s="10">
        <v>52104732</v>
      </c>
      <c r="H456" s="10" t="s">
        <v>200</v>
      </c>
      <c r="I456" s="10" t="s">
        <v>160</v>
      </c>
      <c r="J456" s="10">
        <v>89</v>
      </c>
      <c r="K456" s="11">
        <v>43028</v>
      </c>
      <c r="L456" s="10" t="s">
        <v>731</v>
      </c>
      <c r="M456" s="12">
        <v>9660000</v>
      </c>
      <c r="N456" s="12">
        <v>0</v>
      </c>
      <c r="O456" s="12">
        <v>9660000</v>
      </c>
      <c r="P456" s="12">
        <v>7280000</v>
      </c>
      <c r="Q456" s="12">
        <v>2380000</v>
      </c>
      <c r="R456" s="10"/>
    </row>
    <row r="457" spans="1:18" s="16" customFormat="1" x14ac:dyDescent="0.25">
      <c r="A457" s="10" t="s">
        <v>303</v>
      </c>
      <c r="B457" s="10" t="s">
        <v>304</v>
      </c>
      <c r="C457" s="10">
        <v>446</v>
      </c>
      <c r="D457" s="10">
        <v>528</v>
      </c>
      <c r="E457" s="11">
        <v>43035</v>
      </c>
      <c r="F457" s="10" t="s">
        <v>47</v>
      </c>
      <c r="G457" s="10">
        <v>13449017</v>
      </c>
      <c r="H457" s="10" t="s">
        <v>732</v>
      </c>
      <c r="I457" s="10" t="s">
        <v>160</v>
      </c>
      <c r="J457" s="10">
        <v>90</v>
      </c>
      <c r="K457" s="11">
        <v>43035</v>
      </c>
      <c r="L457" s="10" t="s">
        <v>733</v>
      </c>
      <c r="M457" s="12">
        <v>9450000</v>
      </c>
      <c r="N457" s="12">
        <v>0</v>
      </c>
      <c r="O457" s="12">
        <v>9450000</v>
      </c>
      <c r="P457" s="12">
        <v>6750000</v>
      </c>
      <c r="Q457" s="12">
        <v>2700000</v>
      </c>
      <c r="R457" s="10"/>
    </row>
    <row r="458" spans="1:18" s="16" customFormat="1" x14ac:dyDescent="0.25">
      <c r="A458" s="10" t="s">
        <v>303</v>
      </c>
      <c r="B458" s="10" t="s">
        <v>304</v>
      </c>
      <c r="C458" s="10">
        <v>453</v>
      </c>
      <c r="D458" s="10">
        <v>552</v>
      </c>
      <c r="E458" s="11">
        <v>43042</v>
      </c>
      <c r="F458" s="10" t="s">
        <v>47</v>
      </c>
      <c r="G458" s="10">
        <v>1032449032</v>
      </c>
      <c r="H458" s="10" t="s">
        <v>736</v>
      </c>
      <c r="I458" s="10" t="s">
        <v>160</v>
      </c>
      <c r="J458" s="10">
        <v>92</v>
      </c>
      <c r="K458" s="11">
        <v>43042</v>
      </c>
      <c r="L458" s="10" t="s">
        <v>733</v>
      </c>
      <c r="M458" s="12">
        <v>8550000</v>
      </c>
      <c r="N458" s="12">
        <v>0</v>
      </c>
      <c r="O458" s="12">
        <v>8550000</v>
      </c>
      <c r="P458" s="12">
        <v>5250000</v>
      </c>
      <c r="Q458" s="12">
        <v>3300000</v>
      </c>
      <c r="R458" s="10"/>
    </row>
    <row r="459" spans="1:18" s="16" customFormat="1" x14ac:dyDescent="0.25">
      <c r="A459" s="10" t="s">
        <v>303</v>
      </c>
      <c r="B459" s="10" t="s">
        <v>304</v>
      </c>
      <c r="C459" s="10">
        <v>461</v>
      </c>
      <c r="D459" s="10">
        <v>569</v>
      </c>
      <c r="E459" s="11">
        <v>43059</v>
      </c>
      <c r="F459" s="10" t="s">
        <v>47</v>
      </c>
      <c r="G459" s="10">
        <v>1018407386</v>
      </c>
      <c r="H459" s="10" t="s">
        <v>353</v>
      </c>
      <c r="I459" s="10" t="s">
        <v>160</v>
      </c>
      <c r="J459" s="10">
        <v>97</v>
      </c>
      <c r="K459" s="11">
        <v>43059</v>
      </c>
      <c r="L459" s="10" t="s">
        <v>742</v>
      </c>
      <c r="M459" s="12">
        <v>5600000</v>
      </c>
      <c r="N459" s="12">
        <v>0</v>
      </c>
      <c r="O459" s="12">
        <v>5600000</v>
      </c>
      <c r="P459" s="12">
        <v>3360000</v>
      </c>
      <c r="Q459" s="12">
        <v>2240000</v>
      </c>
      <c r="R459" s="10"/>
    </row>
    <row r="460" spans="1:18" s="16" customFormat="1" x14ac:dyDescent="0.25">
      <c r="A460" s="10" t="s">
        <v>303</v>
      </c>
      <c r="B460" s="10" t="s">
        <v>304</v>
      </c>
      <c r="C460" s="10">
        <v>462</v>
      </c>
      <c r="D460" s="10">
        <v>572</v>
      </c>
      <c r="E460" s="11">
        <v>43062</v>
      </c>
      <c r="F460" s="10" t="s">
        <v>47</v>
      </c>
      <c r="G460" s="10">
        <v>79634980</v>
      </c>
      <c r="H460" s="10" t="s">
        <v>743</v>
      </c>
      <c r="I460" s="10" t="s">
        <v>160</v>
      </c>
      <c r="J460" s="10">
        <v>98</v>
      </c>
      <c r="K460" s="11">
        <v>43062</v>
      </c>
      <c r="L460" s="10" t="s">
        <v>744</v>
      </c>
      <c r="M460" s="12">
        <v>5700000</v>
      </c>
      <c r="N460" s="12">
        <v>0</v>
      </c>
      <c r="O460" s="12">
        <v>5700000</v>
      </c>
      <c r="P460" s="12">
        <v>0</v>
      </c>
      <c r="Q460" s="12">
        <v>5700000</v>
      </c>
      <c r="R460" s="10"/>
    </row>
    <row r="461" spans="1:18" s="16" customFormat="1" x14ac:dyDescent="0.25">
      <c r="A461" s="10" t="s">
        <v>303</v>
      </c>
      <c r="B461" s="10" t="s">
        <v>304</v>
      </c>
      <c r="C461" s="10">
        <v>478</v>
      </c>
      <c r="D461" s="10">
        <v>598</v>
      </c>
      <c r="E461" s="11">
        <v>43080</v>
      </c>
      <c r="F461" s="10" t="s">
        <v>47</v>
      </c>
      <c r="G461" s="10">
        <v>1014194232</v>
      </c>
      <c r="H461" s="10" t="s">
        <v>750</v>
      </c>
      <c r="I461" s="10" t="s">
        <v>160</v>
      </c>
      <c r="J461" s="10">
        <v>103</v>
      </c>
      <c r="K461" s="11">
        <v>43080</v>
      </c>
      <c r="L461" s="10" t="s">
        <v>751</v>
      </c>
      <c r="M461" s="12">
        <v>1239000</v>
      </c>
      <c r="N461" s="12">
        <v>0</v>
      </c>
      <c r="O461" s="12">
        <v>1239000</v>
      </c>
      <c r="P461" s="12">
        <v>0</v>
      </c>
      <c r="Q461" s="12">
        <v>1239000</v>
      </c>
      <c r="R461" s="10"/>
    </row>
    <row r="462" spans="1:18" s="16" customFormat="1" x14ac:dyDescent="0.25">
      <c r="A462" s="10" t="s">
        <v>303</v>
      </c>
      <c r="B462" s="10" t="s">
        <v>304</v>
      </c>
      <c r="C462" s="10">
        <v>483</v>
      </c>
      <c r="D462" s="10">
        <v>628</v>
      </c>
      <c r="E462" s="11">
        <v>43097</v>
      </c>
      <c r="F462" s="10" t="s">
        <v>47</v>
      </c>
      <c r="G462" s="10">
        <v>1015407312</v>
      </c>
      <c r="H462" s="10" t="s">
        <v>694</v>
      </c>
      <c r="I462" s="10" t="s">
        <v>160</v>
      </c>
      <c r="J462" s="10">
        <v>67</v>
      </c>
      <c r="K462" s="11">
        <v>42983</v>
      </c>
      <c r="L462" s="10" t="s">
        <v>772</v>
      </c>
      <c r="M462" s="12">
        <v>1054935</v>
      </c>
      <c r="N462" s="12">
        <v>0</v>
      </c>
      <c r="O462" s="12">
        <v>1054935</v>
      </c>
      <c r="P462" s="12">
        <v>0</v>
      </c>
      <c r="Q462" s="12">
        <v>1054935</v>
      </c>
      <c r="R462" s="10"/>
    </row>
    <row r="463" spans="1:18" s="16" customFormat="1" x14ac:dyDescent="0.25">
      <c r="A463" s="13" t="s">
        <v>303</v>
      </c>
      <c r="B463" s="13" t="s">
        <v>304</v>
      </c>
      <c r="C463" s="13">
        <v>457</v>
      </c>
      <c r="D463" s="13">
        <v>558</v>
      </c>
      <c r="E463" s="14">
        <v>43048</v>
      </c>
      <c r="F463" s="13" t="s">
        <v>2</v>
      </c>
      <c r="G463" s="13">
        <v>830128286</v>
      </c>
      <c r="H463" s="13" t="s">
        <v>740</v>
      </c>
      <c r="I463" s="13" t="s">
        <v>90</v>
      </c>
      <c r="J463" s="13">
        <v>97</v>
      </c>
      <c r="K463" s="14">
        <v>43048</v>
      </c>
      <c r="L463" s="13" t="s">
        <v>741</v>
      </c>
      <c r="M463" s="15">
        <v>56500000</v>
      </c>
      <c r="N463" s="15">
        <v>56500000</v>
      </c>
      <c r="O463" s="15">
        <v>0</v>
      </c>
      <c r="P463" s="15">
        <v>0</v>
      </c>
      <c r="Q463" s="15">
        <v>0</v>
      </c>
      <c r="R463" s="13"/>
    </row>
    <row r="464" spans="1:18" s="16" customFormat="1" x14ac:dyDescent="0.25">
      <c r="A464" s="13" t="s">
        <v>303</v>
      </c>
      <c r="B464" s="13" t="s">
        <v>304</v>
      </c>
      <c r="C464" s="13">
        <v>457</v>
      </c>
      <c r="D464" s="13">
        <v>559</v>
      </c>
      <c r="E464" s="14">
        <v>43048</v>
      </c>
      <c r="F464" s="13" t="s">
        <v>2</v>
      </c>
      <c r="G464" s="13">
        <v>830128286</v>
      </c>
      <c r="H464" s="13" t="s">
        <v>740</v>
      </c>
      <c r="I464" s="13" t="s">
        <v>90</v>
      </c>
      <c r="J464" s="13">
        <v>1</v>
      </c>
      <c r="K464" s="14">
        <v>43048</v>
      </c>
      <c r="L464" s="13" t="s">
        <v>741</v>
      </c>
      <c r="M464" s="15">
        <v>56500000</v>
      </c>
      <c r="N464" s="15">
        <v>0</v>
      </c>
      <c r="O464" s="15">
        <v>56500000</v>
      </c>
      <c r="P464" s="15">
        <v>0</v>
      </c>
      <c r="Q464" s="15">
        <v>56500000</v>
      </c>
      <c r="R464" s="13"/>
    </row>
    <row r="465" spans="1:17" customFormat="1" x14ac:dyDescent="0.25">
      <c r="A465" t="s">
        <v>552</v>
      </c>
      <c r="B465" t="s">
        <v>553</v>
      </c>
      <c r="C465">
        <v>298</v>
      </c>
      <c r="D465">
        <v>327</v>
      </c>
      <c r="E465" s="1">
        <v>42853</v>
      </c>
      <c r="F465" t="s">
        <v>2</v>
      </c>
      <c r="G465">
        <v>900001632</v>
      </c>
      <c r="H465" t="s">
        <v>241</v>
      </c>
      <c r="I465" t="s">
        <v>158</v>
      </c>
      <c r="J465">
        <v>83</v>
      </c>
      <c r="K465" s="1">
        <v>42736</v>
      </c>
      <c r="L465" t="s">
        <v>554</v>
      </c>
      <c r="M465" s="6">
        <v>7500000</v>
      </c>
      <c r="N465" s="6">
        <v>0</v>
      </c>
      <c r="O465" s="6">
        <v>7500000</v>
      </c>
      <c r="P465" s="6">
        <v>7500000</v>
      </c>
      <c r="Q465" s="6">
        <v>0</v>
      </c>
    </row>
    <row r="466" spans="1:17" customFormat="1" x14ac:dyDescent="0.25">
      <c r="A466" t="s">
        <v>552</v>
      </c>
      <c r="B466" t="s">
        <v>553</v>
      </c>
      <c r="C466">
        <v>441</v>
      </c>
      <c r="D466">
        <v>562</v>
      </c>
      <c r="E466" s="1">
        <v>43049</v>
      </c>
      <c r="F466" t="s">
        <v>2</v>
      </c>
      <c r="G466">
        <v>800081700</v>
      </c>
      <c r="H466" t="s">
        <v>754</v>
      </c>
      <c r="I466" t="s">
        <v>158</v>
      </c>
      <c r="J466">
        <v>96</v>
      </c>
      <c r="K466" s="1">
        <v>43049</v>
      </c>
      <c r="L466" t="s">
        <v>755</v>
      </c>
      <c r="M466" s="6">
        <v>20000000</v>
      </c>
      <c r="N466" s="6">
        <v>0</v>
      </c>
      <c r="O466" s="6">
        <v>20000000</v>
      </c>
      <c r="P466" s="6">
        <v>6373000</v>
      </c>
      <c r="Q466" s="6">
        <v>13627000</v>
      </c>
    </row>
    <row r="467" spans="1:17" customFormat="1" x14ac:dyDescent="0.25">
      <c r="A467" t="s">
        <v>552</v>
      </c>
      <c r="B467" t="s">
        <v>553</v>
      </c>
      <c r="C467">
        <v>489</v>
      </c>
      <c r="D467">
        <v>624</v>
      </c>
      <c r="E467" s="1">
        <v>43095</v>
      </c>
      <c r="F467" t="s">
        <v>2</v>
      </c>
      <c r="G467">
        <v>800081700</v>
      </c>
      <c r="H467" t="s">
        <v>754</v>
      </c>
      <c r="I467" t="s">
        <v>158</v>
      </c>
      <c r="J467">
        <v>96</v>
      </c>
      <c r="K467" s="1">
        <v>43049</v>
      </c>
      <c r="L467" t="s">
        <v>787</v>
      </c>
      <c r="M467" s="6">
        <v>10000000</v>
      </c>
      <c r="N467" s="6">
        <v>0</v>
      </c>
      <c r="O467" s="6">
        <v>10000000</v>
      </c>
      <c r="P467" s="6">
        <v>0</v>
      </c>
      <c r="Q467" s="6">
        <v>10000000</v>
      </c>
    </row>
    <row r="468" spans="1:17" customFormat="1" x14ac:dyDescent="0.25">
      <c r="A468" t="s">
        <v>552</v>
      </c>
      <c r="B468" t="s">
        <v>553</v>
      </c>
      <c r="C468">
        <v>466</v>
      </c>
      <c r="D468">
        <v>602</v>
      </c>
      <c r="E468" s="1">
        <v>43084</v>
      </c>
      <c r="F468" t="s">
        <v>2</v>
      </c>
      <c r="G468">
        <v>900080875</v>
      </c>
      <c r="H468" t="s">
        <v>752</v>
      </c>
      <c r="I468" t="s">
        <v>158</v>
      </c>
      <c r="J468">
        <v>107</v>
      </c>
      <c r="K468" s="1">
        <v>43084</v>
      </c>
      <c r="L468" t="s">
        <v>753</v>
      </c>
      <c r="M468" s="6">
        <v>15170600</v>
      </c>
      <c r="N468" s="6">
        <v>0</v>
      </c>
      <c r="O468" s="6">
        <v>15170600</v>
      </c>
      <c r="P468" s="6">
        <v>0</v>
      </c>
      <c r="Q468" s="6">
        <v>15170600</v>
      </c>
    </row>
    <row r="469" spans="1:17" customFormat="1" x14ac:dyDescent="0.25">
      <c r="A469" t="s">
        <v>552</v>
      </c>
      <c r="B469" t="s">
        <v>553</v>
      </c>
      <c r="C469">
        <v>465</v>
      </c>
      <c r="D469">
        <v>636</v>
      </c>
      <c r="E469" s="1">
        <v>43097</v>
      </c>
      <c r="F469" t="s">
        <v>2</v>
      </c>
      <c r="G469">
        <v>830083016</v>
      </c>
      <c r="H469" t="s">
        <v>788</v>
      </c>
      <c r="I469" t="s">
        <v>5</v>
      </c>
      <c r="J469">
        <v>112</v>
      </c>
      <c r="K469" s="1">
        <v>43097</v>
      </c>
      <c r="L469" t="s">
        <v>789</v>
      </c>
      <c r="M469" s="6">
        <v>60767015</v>
      </c>
      <c r="N469" s="6">
        <v>0</v>
      </c>
      <c r="O469" s="6">
        <v>60767015</v>
      </c>
      <c r="P469" s="6">
        <v>0</v>
      </c>
      <c r="Q469" s="6">
        <v>60767015</v>
      </c>
    </row>
    <row r="470" spans="1:17" customFormat="1" x14ac:dyDescent="0.25">
      <c r="A470" t="s">
        <v>85</v>
      </c>
      <c r="B470" t="s">
        <v>86</v>
      </c>
      <c r="C470">
        <v>103</v>
      </c>
      <c r="D470">
        <v>96</v>
      </c>
      <c r="E470" s="1">
        <v>42746</v>
      </c>
      <c r="F470" t="s">
        <v>2</v>
      </c>
      <c r="G470">
        <v>900067669</v>
      </c>
      <c r="H470" t="s">
        <v>223</v>
      </c>
      <c r="I470" t="s">
        <v>5</v>
      </c>
      <c r="J470">
        <v>72</v>
      </c>
      <c r="K470" s="1">
        <v>42736</v>
      </c>
      <c r="L470" t="s">
        <v>360</v>
      </c>
      <c r="M470" s="6">
        <v>85400000</v>
      </c>
      <c r="N470" s="6">
        <v>0</v>
      </c>
      <c r="O470" s="6">
        <v>85400000</v>
      </c>
      <c r="P470" s="6">
        <v>85400000</v>
      </c>
      <c r="Q470" s="6">
        <v>0</v>
      </c>
    </row>
    <row r="471" spans="1:17" customFormat="1" x14ac:dyDescent="0.25">
      <c r="A471" t="s">
        <v>88</v>
      </c>
      <c r="B471" t="s">
        <v>54</v>
      </c>
      <c r="C471">
        <v>196</v>
      </c>
      <c r="D471">
        <v>188</v>
      </c>
      <c r="E471" s="1">
        <v>42746</v>
      </c>
      <c r="F471" t="s">
        <v>47</v>
      </c>
      <c r="G471">
        <v>51797513</v>
      </c>
      <c r="H471" t="s">
        <v>227</v>
      </c>
      <c r="I471" t="s">
        <v>158</v>
      </c>
      <c r="J471">
        <v>102</v>
      </c>
      <c r="K471" s="1">
        <v>42736</v>
      </c>
      <c r="L471" t="s">
        <v>361</v>
      </c>
      <c r="M471" s="6">
        <v>17500000</v>
      </c>
      <c r="N471" s="6">
        <v>0</v>
      </c>
      <c r="O471" s="6">
        <v>17500000</v>
      </c>
      <c r="P471" s="6">
        <v>17500000</v>
      </c>
      <c r="Q471" s="6">
        <v>0</v>
      </c>
    </row>
    <row r="472" spans="1:17" customFormat="1" x14ac:dyDescent="0.25">
      <c r="A472" t="s">
        <v>88</v>
      </c>
      <c r="B472" t="s">
        <v>54</v>
      </c>
      <c r="C472">
        <v>105</v>
      </c>
      <c r="D472">
        <v>98</v>
      </c>
      <c r="E472" s="1">
        <v>42746</v>
      </c>
      <c r="F472" t="s">
        <v>2</v>
      </c>
      <c r="G472">
        <v>900067669</v>
      </c>
      <c r="H472" t="s">
        <v>223</v>
      </c>
      <c r="I472" t="s">
        <v>5</v>
      </c>
      <c r="J472">
        <v>73</v>
      </c>
      <c r="K472" s="1">
        <v>42736</v>
      </c>
      <c r="L472" t="s">
        <v>362</v>
      </c>
      <c r="M472" s="6">
        <v>204700000</v>
      </c>
      <c r="N472" s="6">
        <v>0</v>
      </c>
      <c r="O472" s="6">
        <v>204700000</v>
      </c>
      <c r="P472" s="6">
        <v>204700000</v>
      </c>
      <c r="Q472" s="6">
        <v>0</v>
      </c>
    </row>
    <row r="473" spans="1:17" customFormat="1" x14ac:dyDescent="0.25">
      <c r="A473" t="s">
        <v>91</v>
      </c>
      <c r="B473" t="s">
        <v>146</v>
      </c>
      <c r="C473">
        <v>190</v>
      </c>
      <c r="D473">
        <v>182</v>
      </c>
      <c r="E473" s="1">
        <v>42746</v>
      </c>
      <c r="F473" t="s">
        <v>2</v>
      </c>
      <c r="G473">
        <v>900133046</v>
      </c>
      <c r="H473" t="s">
        <v>228</v>
      </c>
      <c r="I473" t="s">
        <v>5</v>
      </c>
      <c r="J473">
        <v>94</v>
      </c>
      <c r="K473" s="1">
        <v>42736</v>
      </c>
      <c r="L473" t="s">
        <v>363</v>
      </c>
      <c r="M473" s="6">
        <v>48535072</v>
      </c>
      <c r="N473" s="6">
        <v>3189000</v>
      </c>
      <c r="O473" s="6">
        <v>45346072</v>
      </c>
      <c r="P473" s="6">
        <v>45346072</v>
      </c>
      <c r="Q473" s="6">
        <v>0</v>
      </c>
    </row>
    <row r="474" spans="1:17" customFormat="1" x14ac:dyDescent="0.25">
      <c r="A474" t="s">
        <v>93</v>
      </c>
      <c r="B474" t="s">
        <v>147</v>
      </c>
      <c r="C474">
        <v>106</v>
      </c>
      <c r="D474">
        <v>99</v>
      </c>
      <c r="E474" s="1">
        <v>42746</v>
      </c>
      <c r="F474" t="s">
        <v>2</v>
      </c>
      <c r="G474">
        <v>900310589</v>
      </c>
      <c r="H474" t="s">
        <v>152</v>
      </c>
      <c r="I474" t="s">
        <v>5</v>
      </c>
      <c r="J474">
        <v>75</v>
      </c>
      <c r="K474" s="1">
        <v>42736</v>
      </c>
      <c r="L474" t="s">
        <v>364</v>
      </c>
      <c r="M474" s="6">
        <v>63122350</v>
      </c>
      <c r="N474" s="6">
        <v>0</v>
      </c>
      <c r="O474" s="6">
        <v>63122350</v>
      </c>
      <c r="P474" s="6">
        <v>63122350</v>
      </c>
      <c r="Q474" s="6">
        <v>0</v>
      </c>
    </row>
    <row r="475" spans="1:17" customFormat="1" x14ac:dyDescent="0.25">
      <c r="A475" t="s">
        <v>93</v>
      </c>
      <c r="B475" t="s">
        <v>147</v>
      </c>
      <c r="C475">
        <v>160</v>
      </c>
      <c r="D475">
        <v>152</v>
      </c>
      <c r="E475" s="1">
        <v>42746</v>
      </c>
      <c r="F475" t="s">
        <v>47</v>
      </c>
      <c r="G475">
        <v>79905298</v>
      </c>
      <c r="H475" t="s">
        <v>229</v>
      </c>
      <c r="I475" t="s">
        <v>158</v>
      </c>
      <c r="J475">
        <v>91</v>
      </c>
      <c r="K475" s="1">
        <v>42736</v>
      </c>
      <c r="L475" t="s">
        <v>365</v>
      </c>
      <c r="M475" s="6">
        <v>3797500</v>
      </c>
      <c r="N475" s="6">
        <v>0</v>
      </c>
      <c r="O475" s="6">
        <v>3797500</v>
      </c>
      <c r="P475" s="6">
        <v>3797500</v>
      </c>
      <c r="Q475" s="6">
        <v>0</v>
      </c>
    </row>
    <row r="476" spans="1:17" customFormat="1" x14ac:dyDescent="0.25">
      <c r="A476" t="s">
        <v>93</v>
      </c>
      <c r="B476" t="s">
        <v>147</v>
      </c>
      <c r="C476">
        <v>157</v>
      </c>
      <c r="D476">
        <v>149</v>
      </c>
      <c r="E476" s="1">
        <v>42746</v>
      </c>
      <c r="F476" t="s">
        <v>2</v>
      </c>
      <c r="G476">
        <v>830026938</v>
      </c>
      <c r="H476" t="s">
        <v>230</v>
      </c>
      <c r="I476" t="s">
        <v>165</v>
      </c>
      <c r="J476">
        <v>87</v>
      </c>
      <c r="K476" s="1">
        <v>42736</v>
      </c>
      <c r="L476" t="s">
        <v>366</v>
      </c>
      <c r="M476" s="6">
        <v>69887666</v>
      </c>
      <c r="N476" s="6">
        <v>0</v>
      </c>
      <c r="O476" s="6">
        <v>69887666</v>
      </c>
      <c r="P476" s="6">
        <v>69887666</v>
      </c>
      <c r="Q476" s="6">
        <v>0</v>
      </c>
    </row>
    <row r="477" spans="1:17" customFormat="1" x14ac:dyDescent="0.25">
      <c r="A477" t="s">
        <v>94</v>
      </c>
      <c r="B477" t="s">
        <v>57</v>
      </c>
      <c r="C477">
        <v>156</v>
      </c>
      <c r="D477">
        <v>148</v>
      </c>
      <c r="E477" s="1">
        <v>42746</v>
      </c>
      <c r="F477" t="s">
        <v>47</v>
      </c>
      <c r="G477">
        <v>80769495</v>
      </c>
      <c r="H477" t="s">
        <v>59</v>
      </c>
      <c r="I477" t="s">
        <v>160</v>
      </c>
      <c r="J477">
        <v>69</v>
      </c>
      <c r="K477" s="1">
        <v>42736</v>
      </c>
      <c r="L477" t="s">
        <v>367</v>
      </c>
      <c r="M477" s="6">
        <v>3550000</v>
      </c>
      <c r="N477" s="6">
        <v>0</v>
      </c>
      <c r="O477" s="6">
        <v>3550000</v>
      </c>
      <c r="P477" s="6">
        <v>3550000</v>
      </c>
      <c r="Q477" s="6">
        <v>0</v>
      </c>
    </row>
    <row r="478" spans="1:17" customFormat="1" x14ac:dyDescent="0.25">
      <c r="A478" t="s">
        <v>94</v>
      </c>
      <c r="B478" t="s">
        <v>57</v>
      </c>
      <c r="C478">
        <v>99</v>
      </c>
      <c r="D478">
        <v>92</v>
      </c>
      <c r="E478" s="1">
        <v>42746</v>
      </c>
      <c r="F478" t="s">
        <v>47</v>
      </c>
      <c r="G478">
        <v>80769495</v>
      </c>
      <c r="H478" t="s">
        <v>59</v>
      </c>
      <c r="I478" t="s">
        <v>160</v>
      </c>
      <c r="J478">
        <v>69</v>
      </c>
      <c r="K478" s="1">
        <v>42736</v>
      </c>
      <c r="L478" t="s">
        <v>368</v>
      </c>
      <c r="M478" s="6">
        <v>1893334</v>
      </c>
      <c r="N478" s="6">
        <v>0</v>
      </c>
      <c r="O478" s="6">
        <v>1893334</v>
      </c>
      <c r="P478" s="6">
        <v>1893334</v>
      </c>
      <c r="Q478" s="6">
        <v>0</v>
      </c>
    </row>
    <row r="479" spans="1:17" customFormat="1" x14ac:dyDescent="0.25">
      <c r="A479" t="s">
        <v>94</v>
      </c>
      <c r="B479" t="s">
        <v>57</v>
      </c>
      <c r="C479">
        <v>35</v>
      </c>
      <c r="D479">
        <v>210</v>
      </c>
      <c r="E479" s="1">
        <v>42754</v>
      </c>
      <c r="F479" t="s">
        <v>2</v>
      </c>
      <c r="G479">
        <v>860066942</v>
      </c>
      <c r="H479" t="s">
        <v>24</v>
      </c>
      <c r="I479" t="s">
        <v>58</v>
      </c>
      <c r="J479">
        <v>4002</v>
      </c>
      <c r="K479" s="1">
        <v>42736</v>
      </c>
      <c r="L479" t="s">
        <v>369</v>
      </c>
      <c r="M479" s="6">
        <v>1156683</v>
      </c>
      <c r="N479" s="6">
        <v>0</v>
      </c>
      <c r="O479" s="6">
        <v>1156683</v>
      </c>
      <c r="P479" s="6">
        <v>1156683</v>
      </c>
      <c r="Q479" s="6">
        <v>0</v>
      </c>
    </row>
    <row r="480" spans="1:17" customFormat="1" x14ac:dyDescent="0.25">
      <c r="A480" t="s">
        <v>94</v>
      </c>
      <c r="B480" t="s">
        <v>57</v>
      </c>
      <c r="C480">
        <v>115</v>
      </c>
      <c r="D480">
        <v>211</v>
      </c>
      <c r="E480" s="1">
        <v>42754</v>
      </c>
      <c r="F480" t="s">
        <v>2</v>
      </c>
      <c r="G480">
        <v>860066942</v>
      </c>
      <c r="H480" t="s">
        <v>24</v>
      </c>
      <c r="I480" t="s">
        <v>58</v>
      </c>
      <c r="J480">
        <v>4002</v>
      </c>
      <c r="K480" s="1">
        <v>42736</v>
      </c>
      <c r="L480" t="s">
        <v>370</v>
      </c>
      <c r="M480" s="6">
        <v>57287917</v>
      </c>
      <c r="N480" s="6">
        <v>0</v>
      </c>
      <c r="O480" s="6">
        <v>57287917</v>
      </c>
      <c r="P480" s="6">
        <v>57287917</v>
      </c>
      <c r="Q480" s="6">
        <v>0</v>
      </c>
    </row>
    <row r="481" spans="1:17" customFormat="1" x14ac:dyDescent="0.25">
      <c r="A481" t="s">
        <v>96</v>
      </c>
      <c r="B481" t="s">
        <v>148</v>
      </c>
      <c r="C481">
        <v>152</v>
      </c>
      <c r="D481">
        <v>144</v>
      </c>
      <c r="E481" s="1">
        <v>42746</v>
      </c>
      <c r="F481" t="s">
        <v>2</v>
      </c>
      <c r="G481">
        <v>901036372</v>
      </c>
      <c r="H481" t="s">
        <v>232</v>
      </c>
      <c r="I481" t="s">
        <v>49</v>
      </c>
      <c r="J481">
        <v>81</v>
      </c>
      <c r="K481" s="1">
        <v>42736</v>
      </c>
      <c r="L481" t="s">
        <v>371</v>
      </c>
      <c r="M481" s="6">
        <v>301000000</v>
      </c>
      <c r="N481" s="6">
        <v>51409</v>
      </c>
      <c r="O481" s="6">
        <v>300948591</v>
      </c>
      <c r="P481" s="6">
        <v>300948591</v>
      </c>
      <c r="Q481" s="6">
        <v>0</v>
      </c>
    </row>
    <row r="482" spans="1:17" customFormat="1" x14ac:dyDescent="0.25">
      <c r="A482" t="s">
        <v>96</v>
      </c>
      <c r="B482" t="s">
        <v>148</v>
      </c>
      <c r="C482">
        <v>149</v>
      </c>
      <c r="D482">
        <v>141</v>
      </c>
      <c r="E482" s="1">
        <v>42746</v>
      </c>
      <c r="F482" t="s">
        <v>2</v>
      </c>
      <c r="G482">
        <v>901037353</v>
      </c>
      <c r="H482" t="s">
        <v>231</v>
      </c>
      <c r="I482" t="s">
        <v>89</v>
      </c>
      <c r="J482">
        <v>85</v>
      </c>
      <c r="K482" s="1">
        <v>42736</v>
      </c>
      <c r="L482" t="s">
        <v>372</v>
      </c>
      <c r="M482" s="6">
        <v>19000000</v>
      </c>
      <c r="N482" s="6">
        <v>3245</v>
      </c>
      <c r="O482" s="6">
        <v>18996755</v>
      </c>
      <c r="P482" s="6">
        <v>18996755</v>
      </c>
      <c r="Q482" s="6">
        <v>0</v>
      </c>
    </row>
    <row r="483" spans="1:17" customFormat="1" x14ac:dyDescent="0.25">
      <c r="A483" t="s">
        <v>97</v>
      </c>
      <c r="B483" t="s">
        <v>149</v>
      </c>
      <c r="C483">
        <v>189</v>
      </c>
      <c r="D483">
        <v>181</v>
      </c>
      <c r="E483" s="1">
        <v>42746</v>
      </c>
      <c r="F483" t="s">
        <v>2</v>
      </c>
      <c r="G483">
        <v>900258517</v>
      </c>
      <c r="H483" t="s">
        <v>236</v>
      </c>
      <c r="I483" t="s">
        <v>5</v>
      </c>
      <c r="J483">
        <v>95</v>
      </c>
      <c r="K483" s="1">
        <v>42736</v>
      </c>
      <c r="L483" t="s">
        <v>373</v>
      </c>
      <c r="M483" s="6">
        <v>105944520</v>
      </c>
      <c r="N483" s="6">
        <v>0</v>
      </c>
      <c r="O483" s="6">
        <v>105944520</v>
      </c>
      <c r="P483" s="6">
        <v>105944520</v>
      </c>
      <c r="Q483" s="6">
        <v>0</v>
      </c>
    </row>
    <row r="484" spans="1:17" customFormat="1" x14ac:dyDescent="0.25">
      <c r="A484" t="s">
        <v>97</v>
      </c>
      <c r="B484" t="s">
        <v>149</v>
      </c>
      <c r="C484">
        <v>114</v>
      </c>
      <c r="D484">
        <v>107</v>
      </c>
      <c r="E484" s="1">
        <v>42746</v>
      </c>
      <c r="F484" t="s">
        <v>2</v>
      </c>
      <c r="G484">
        <v>830145023</v>
      </c>
      <c r="H484" t="s">
        <v>233</v>
      </c>
      <c r="I484" t="s">
        <v>158</v>
      </c>
      <c r="J484">
        <v>79</v>
      </c>
      <c r="K484" s="1">
        <v>42736</v>
      </c>
      <c r="L484" t="s">
        <v>374</v>
      </c>
      <c r="M484" s="6">
        <v>7000000</v>
      </c>
      <c r="N484" s="6">
        <v>0</v>
      </c>
      <c r="O484" s="6">
        <v>7000000</v>
      </c>
      <c r="P484" s="6">
        <v>7000000</v>
      </c>
      <c r="Q484" s="6">
        <v>0</v>
      </c>
    </row>
    <row r="485" spans="1:17" customFormat="1" x14ac:dyDescent="0.25">
      <c r="A485" t="s">
        <v>97</v>
      </c>
      <c r="B485" t="s">
        <v>149</v>
      </c>
      <c r="C485">
        <v>188</v>
      </c>
      <c r="D485">
        <v>180</v>
      </c>
      <c r="E485" s="1">
        <v>42746</v>
      </c>
      <c r="F485" t="s">
        <v>2</v>
      </c>
      <c r="G485">
        <v>901039494</v>
      </c>
      <c r="H485" t="s">
        <v>234</v>
      </c>
      <c r="I485" t="s">
        <v>5</v>
      </c>
      <c r="J485">
        <v>92</v>
      </c>
      <c r="K485" s="1">
        <v>42736</v>
      </c>
      <c r="L485" t="s">
        <v>375</v>
      </c>
      <c r="M485" s="6">
        <v>135177340</v>
      </c>
      <c r="N485" s="6">
        <v>0</v>
      </c>
      <c r="O485" s="6">
        <v>135177340</v>
      </c>
      <c r="P485" s="6">
        <v>135177340</v>
      </c>
      <c r="Q485" s="6">
        <v>0</v>
      </c>
    </row>
    <row r="486" spans="1:17" customFormat="1" x14ac:dyDescent="0.25">
      <c r="A486" t="s">
        <v>97</v>
      </c>
      <c r="B486" t="s">
        <v>149</v>
      </c>
      <c r="C486">
        <v>179</v>
      </c>
      <c r="D486">
        <v>171</v>
      </c>
      <c r="E486" s="1">
        <v>42746</v>
      </c>
      <c r="F486" t="s">
        <v>47</v>
      </c>
      <c r="G486">
        <v>79451386</v>
      </c>
      <c r="H486" t="s">
        <v>235</v>
      </c>
      <c r="I486" t="s">
        <v>158</v>
      </c>
      <c r="J486">
        <v>93</v>
      </c>
      <c r="K486" s="1">
        <v>42736</v>
      </c>
      <c r="L486" t="s">
        <v>376</v>
      </c>
      <c r="M486" s="6">
        <v>15200000</v>
      </c>
      <c r="N486" s="6">
        <v>0</v>
      </c>
      <c r="O486" s="6">
        <v>15200000</v>
      </c>
      <c r="P486" s="6">
        <v>15200000</v>
      </c>
      <c r="Q486" s="6">
        <v>0</v>
      </c>
    </row>
    <row r="487" spans="1:17" customFormat="1" x14ac:dyDescent="0.25">
      <c r="A487" t="s">
        <v>98</v>
      </c>
      <c r="B487" t="s">
        <v>99</v>
      </c>
      <c r="C487">
        <v>140</v>
      </c>
      <c r="D487">
        <v>132</v>
      </c>
      <c r="E487" s="1">
        <v>42746</v>
      </c>
      <c r="F487" t="s">
        <v>2</v>
      </c>
      <c r="G487">
        <v>830029017</v>
      </c>
      <c r="H487" t="s">
        <v>87</v>
      </c>
      <c r="I487" t="s">
        <v>5</v>
      </c>
      <c r="J487">
        <v>84</v>
      </c>
      <c r="K487" s="1">
        <v>42736</v>
      </c>
      <c r="L487" t="s">
        <v>377</v>
      </c>
      <c r="M487" s="6">
        <v>100000000</v>
      </c>
      <c r="N487" s="6">
        <v>120</v>
      </c>
      <c r="O487" s="6">
        <v>99999880</v>
      </c>
      <c r="P487" s="6">
        <v>99999880</v>
      </c>
      <c r="Q487" s="6">
        <v>0</v>
      </c>
    </row>
    <row r="488" spans="1:17" customFormat="1" x14ac:dyDescent="0.25">
      <c r="A488" t="s">
        <v>98</v>
      </c>
      <c r="B488" t="s">
        <v>99</v>
      </c>
      <c r="C488">
        <v>159</v>
      </c>
      <c r="D488">
        <v>151</v>
      </c>
      <c r="E488" s="1">
        <v>42746</v>
      </c>
      <c r="F488" t="s">
        <v>47</v>
      </c>
      <c r="G488">
        <v>79905298</v>
      </c>
      <c r="H488" t="s">
        <v>229</v>
      </c>
      <c r="I488" t="s">
        <v>158</v>
      </c>
      <c r="J488">
        <v>91</v>
      </c>
      <c r="K488" s="1">
        <v>42736</v>
      </c>
      <c r="L488" t="s">
        <v>378</v>
      </c>
      <c r="M488" s="6">
        <v>6510000</v>
      </c>
      <c r="N488" s="6">
        <v>0</v>
      </c>
      <c r="O488" s="6">
        <v>6510000</v>
      </c>
      <c r="P488" s="6">
        <v>4448500</v>
      </c>
      <c r="Q488" s="6">
        <v>2061500</v>
      </c>
    </row>
    <row r="489" spans="1:17" customFormat="1" x14ac:dyDescent="0.25">
      <c r="A489" t="s">
        <v>98</v>
      </c>
      <c r="B489" t="s">
        <v>99</v>
      </c>
      <c r="C489">
        <v>110</v>
      </c>
      <c r="D489">
        <v>103</v>
      </c>
      <c r="E489" s="1">
        <v>42746</v>
      </c>
      <c r="F489" t="s">
        <v>2</v>
      </c>
      <c r="G489">
        <v>900094963</v>
      </c>
      <c r="H489" t="s">
        <v>92</v>
      </c>
      <c r="I489" t="s">
        <v>5</v>
      </c>
      <c r="J489">
        <v>77</v>
      </c>
      <c r="K489" s="1">
        <v>42736</v>
      </c>
      <c r="L489" t="s">
        <v>379</v>
      </c>
      <c r="M489" s="6">
        <v>180695288</v>
      </c>
      <c r="N489" s="6">
        <v>0</v>
      </c>
      <c r="O489" s="6">
        <v>180695288</v>
      </c>
      <c r="P489" s="6">
        <v>162625759</v>
      </c>
      <c r="Q489" s="6">
        <v>18069529</v>
      </c>
    </row>
    <row r="490" spans="1:17" customFormat="1" x14ac:dyDescent="0.25">
      <c r="A490" t="s">
        <v>98</v>
      </c>
      <c r="B490" t="s">
        <v>99</v>
      </c>
      <c r="C490">
        <v>107</v>
      </c>
      <c r="D490">
        <v>100</v>
      </c>
      <c r="E490" s="1">
        <v>42746</v>
      </c>
      <c r="F490" t="s">
        <v>2</v>
      </c>
      <c r="G490">
        <v>900310589</v>
      </c>
      <c r="H490" t="s">
        <v>152</v>
      </c>
      <c r="I490" t="s">
        <v>5</v>
      </c>
      <c r="J490">
        <v>75</v>
      </c>
      <c r="K490" s="1">
        <v>42736</v>
      </c>
      <c r="L490" t="s">
        <v>380</v>
      </c>
      <c r="M490" s="6">
        <v>78490000</v>
      </c>
      <c r="N490" s="6">
        <v>0</v>
      </c>
      <c r="O490" s="6">
        <v>78490000</v>
      </c>
      <c r="P490" s="6">
        <v>21845060</v>
      </c>
      <c r="Q490" s="6">
        <v>56644940</v>
      </c>
    </row>
    <row r="491" spans="1:17" customFormat="1" x14ac:dyDescent="0.25">
      <c r="A491" t="s">
        <v>98</v>
      </c>
      <c r="B491" t="s">
        <v>99</v>
      </c>
      <c r="C491">
        <v>158</v>
      </c>
      <c r="D491">
        <v>150</v>
      </c>
      <c r="E491" s="1">
        <v>42746</v>
      </c>
      <c r="F491" t="s">
        <v>47</v>
      </c>
      <c r="G491">
        <v>52703023</v>
      </c>
      <c r="H491" t="s">
        <v>237</v>
      </c>
      <c r="I491" t="s">
        <v>158</v>
      </c>
      <c r="J491">
        <v>90</v>
      </c>
      <c r="K491" s="1">
        <v>42736</v>
      </c>
      <c r="L491" t="s">
        <v>381</v>
      </c>
      <c r="M491" s="6">
        <v>9600000</v>
      </c>
      <c r="N491" s="6">
        <v>0</v>
      </c>
      <c r="O491" s="6">
        <v>9600000</v>
      </c>
      <c r="P491" s="6">
        <v>7200000</v>
      </c>
      <c r="Q491" s="6">
        <v>2400000</v>
      </c>
    </row>
    <row r="492" spans="1:17" customFormat="1" x14ac:dyDescent="0.25">
      <c r="A492" t="s">
        <v>100</v>
      </c>
      <c r="B492" t="s">
        <v>60</v>
      </c>
      <c r="C492">
        <v>151</v>
      </c>
      <c r="D492">
        <v>143</v>
      </c>
      <c r="E492" s="1">
        <v>42746</v>
      </c>
      <c r="F492" t="s">
        <v>2</v>
      </c>
      <c r="G492">
        <v>901036059</v>
      </c>
      <c r="H492" t="s">
        <v>238</v>
      </c>
      <c r="I492" t="s">
        <v>49</v>
      </c>
      <c r="J492">
        <v>80</v>
      </c>
      <c r="K492" s="1">
        <v>42736</v>
      </c>
      <c r="L492" t="s">
        <v>382</v>
      </c>
      <c r="M492" s="6">
        <v>5192368090</v>
      </c>
      <c r="N492" s="6">
        <v>0</v>
      </c>
      <c r="O492" s="6">
        <v>5192368090</v>
      </c>
      <c r="P492" s="6">
        <v>4280394512</v>
      </c>
      <c r="Q492" s="6">
        <v>911973578</v>
      </c>
    </row>
    <row r="493" spans="1:17" customFormat="1" x14ac:dyDescent="0.25">
      <c r="A493" t="s">
        <v>100</v>
      </c>
      <c r="B493" t="s">
        <v>60</v>
      </c>
      <c r="C493">
        <v>148</v>
      </c>
      <c r="D493">
        <v>140</v>
      </c>
      <c r="E493" s="1">
        <v>42746</v>
      </c>
      <c r="F493" t="s">
        <v>2</v>
      </c>
      <c r="G493">
        <v>901037353</v>
      </c>
      <c r="H493" t="s">
        <v>231</v>
      </c>
      <c r="I493" t="s">
        <v>89</v>
      </c>
      <c r="J493">
        <v>85</v>
      </c>
      <c r="K493" s="1">
        <v>42736</v>
      </c>
      <c r="L493" t="s">
        <v>383</v>
      </c>
      <c r="M493" s="6">
        <v>513209051</v>
      </c>
      <c r="N493" s="6">
        <v>0</v>
      </c>
      <c r="O493" s="6">
        <v>513209051</v>
      </c>
      <c r="P493" s="6">
        <v>417979696</v>
      </c>
      <c r="Q493" s="6">
        <v>95229355</v>
      </c>
    </row>
    <row r="494" spans="1:17" customFormat="1" x14ac:dyDescent="0.25">
      <c r="A494" t="s">
        <v>102</v>
      </c>
      <c r="B494" t="s">
        <v>103</v>
      </c>
      <c r="C494">
        <v>194</v>
      </c>
      <c r="D494">
        <v>186</v>
      </c>
      <c r="E494" s="1">
        <v>42746</v>
      </c>
      <c r="F494" t="s">
        <v>47</v>
      </c>
      <c r="G494">
        <v>52194369</v>
      </c>
      <c r="H494" t="s">
        <v>240</v>
      </c>
      <c r="I494" t="s">
        <v>158</v>
      </c>
      <c r="J494">
        <v>100</v>
      </c>
      <c r="K494" s="1">
        <v>42736</v>
      </c>
      <c r="L494" t="s">
        <v>384</v>
      </c>
      <c r="M494" s="6">
        <v>11850000</v>
      </c>
      <c r="N494" s="6">
        <v>0</v>
      </c>
      <c r="O494" s="6">
        <v>11850000</v>
      </c>
      <c r="P494" s="6">
        <v>11850000</v>
      </c>
      <c r="Q494" s="6">
        <v>0</v>
      </c>
    </row>
    <row r="495" spans="1:17" customFormat="1" x14ac:dyDescent="0.25">
      <c r="A495" t="s">
        <v>102</v>
      </c>
      <c r="B495" t="s">
        <v>103</v>
      </c>
      <c r="C495">
        <v>199</v>
      </c>
      <c r="D495">
        <v>191</v>
      </c>
      <c r="E495" s="1">
        <v>42746</v>
      </c>
      <c r="F495" t="s">
        <v>2</v>
      </c>
      <c r="G495">
        <v>901039968</v>
      </c>
      <c r="H495" t="s">
        <v>239</v>
      </c>
      <c r="I495" t="s">
        <v>165</v>
      </c>
      <c r="J495">
        <v>98</v>
      </c>
      <c r="K495" s="1">
        <v>42736</v>
      </c>
      <c r="L495" t="s">
        <v>385</v>
      </c>
      <c r="M495" s="6">
        <v>181464500</v>
      </c>
      <c r="N495" s="6">
        <v>0</v>
      </c>
      <c r="O495" s="6">
        <v>181464500</v>
      </c>
      <c r="P495" s="6">
        <v>181464500</v>
      </c>
      <c r="Q495" s="6">
        <v>0</v>
      </c>
    </row>
    <row r="496" spans="1:17" customFormat="1" x14ac:dyDescent="0.25">
      <c r="A496" t="s">
        <v>105</v>
      </c>
      <c r="B496" t="s">
        <v>150</v>
      </c>
      <c r="C496">
        <v>198</v>
      </c>
      <c r="D496">
        <v>190</v>
      </c>
      <c r="E496" s="1">
        <v>42746</v>
      </c>
      <c r="F496" t="s">
        <v>2</v>
      </c>
      <c r="G496">
        <v>900116219</v>
      </c>
      <c r="H496" t="s">
        <v>242</v>
      </c>
      <c r="I496" t="s">
        <v>5</v>
      </c>
      <c r="J496">
        <v>99</v>
      </c>
      <c r="K496" s="1">
        <v>42736</v>
      </c>
      <c r="L496" t="s">
        <v>386</v>
      </c>
      <c r="M496" s="6">
        <v>26753080</v>
      </c>
      <c r="N496" s="6">
        <v>990200</v>
      </c>
      <c r="O496" s="6">
        <v>25762880</v>
      </c>
      <c r="P496" s="6">
        <v>25762880</v>
      </c>
      <c r="Q496" s="6">
        <v>0</v>
      </c>
    </row>
    <row r="497" spans="1:17" customFormat="1" x14ac:dyDescent="0.25">
      <c r="A497" t="s">
        <v>105</v>
      </c>
      <c r="B497" t="s">
        <v>150</v>
      </c>
      <c r="C497">
        <v>33</v>
      </c>
      <c r="D497">
        <v>27</v>
      </c>
      <c r="E497" s="1">
        <v>42746</v>
      </c>
      <c r="F497" t="s">
        <v>2</v>
      </c>
      <c r="G497">
        <v>830073167</v>
      </c>
      <c r="H497" t="s">
        <v>177</v>
      </c>
      <c r="I497" t="s">
        <v>5</v>
      </c>
      <c r="J497">
        <v>3</v>
      </c>
      <c r="K497" s="1">
        <v>42736</v>
      </c>
      <c r="L497" t="s">
        <v>387</v>
      </c>
      <c r="M497" s="6">
        <v>31180000</v>
      </c>
      <c r="N497" s="6">
        <v>5102958</v>
      </c>
      <c r="O497" s="6">
        <v>26077042</v>
      </c>
      <c r="P497" s="6">
        <v>26077042</v>
      </c>
      <c r="Q497" s="6">
        <v>0</v>
      </c>
    </row>
    <row r="498" spans="1:17" customFormat="1" x14ac:dyDescent="0.25">
      <c r="A498" t="s">
        <v>105</v>
      </c>
      <c r="B498" t="s">
        <v>150</v>
      </c>
      <c r="C498">
        <v>141</v>
      </c>
      <c r="D498">
        <v>133</v>
      </c>
      <c r="E498" s="1">
        <v>42746</v>
      </c>
      <c r="F498" t="s">
        <v>2</v>
      </c>
      <c r="G498">
        <v>900001632</v>
      </c>
      <c r="H498" t="s">
        <v>241</v>
      </c>
      <c r="I498" t="s">
        <v>158</v>
      </c>
      <c r="J498">
        <v>83</v>
      </c>
      <c r="K498" s="1">
        <v>42736</v>
      </c>
      <c r="L498" t="s">
        <v>388</v>
      </c>
      <c r="M498" s="6">
        <v>15000000</v>
      </c>
      <c r="N498" s="6">
        <v>0</v>
      </c>
      <c r="O498" s="6">
        <v>15000000</v>
      </c>
      <c r="P498" s="6">
        <v>15000000</v>
      </c>
      <c r="Q498" s="6">
        <v>0</v>
      </c>
    </row>
    <row r="499" spans="1:17" customFormat="1" x14ac:dyDescent="0.25">
      <c r="A499" t="s">
        <v>106</v>
      </c>
      <c r="B499" t="s">
        <v>151</v>
      </c>
      <c r="C499">
        <v>197</v>
      </c>
      <c r="D499">
        <v>189</v>
      </c>
      <c r="E499" s="1">
        <v>42746</v>
      </c>
      <c r="F499" t="s">
        <v>2</v>
      </c>
      <c r="G499">
        <v>900116219</v>
      </c>
      <c r="H499" t="s">
        <v>242</v>
      </c>
      <c r="I499" t="s">
        <v>5</v>
      </c>
      <c r="J499">
        <v>97</v>
      </c>
      <c r="K499" s="1">
        <v>42736</v>
      </c>
      <c r="L499" t="s">
        <v>389</v>
      </c>
      <c r="M499" s="6">
        <v>281214000</v>
      </c>
      <c r="N499" s="6">
        <v>0</v>
      </c>
      <c r="O499" s="6">
        <v>281214000</v>
      </c>
      <c r="P499" s="6">
        <v>182789100</v>
      </c>
      <c r="Q499" s="6">
        <v>98424900</v>
      </c>
    </row>
    <row r="500" spans="1:17" customFormat="1" x14ac:dyDescent="0.25">
      <c r="A500" t="s">
        <v>106</v>
      </c>
      <c r="B500" t="s">
        <v>151</v>
      </c>
      <c r="C500">
        <v>195</v>
      </c>
      <c r="D500">
        <v>187</v>
      </c>
      <c r="E500" s="1">
        <v>42746</v>
      </c>
      <c r="F500" t="s">
        <v>47</v>
      </c>
      <c r="G500">
        <v>7694570</v>
      </c>
      <c r="H500" t="s">
        <v>243</v>
      </c>
      <c r="I500" t="s">
        <v>158</v>
      </c>
      <c r="J500">
        <v>101</v>
      </c>
      <c r="K500" s="1">
        <v>42736</v>
      </c>
      <c r="L500" t="s">
        <v>390</v>
      </c>
      <c r="M500" s="6">
        <v>12500000</v>
      </c>
      <c r="N500" s="6">
        <v>0</v>
      </c>
      <c r="O500" s="6">
        <v>12500000</v>
      </c>
      <c r="P500" s="6">
        <v>7083333</v>
      </c>
      <c r="Q500" s="6">
        <v>5416667</v>
      </c>
    </row>
    <row r="501" spans="1:17" customFormat="1" x14ac:dyDescent="0.25">
      <c r="A501" t="s">
        <v>106</v>
      </c>
      <c r="B501" t="s">
        <v>151</v>
      </c>
      <c r="C501">
        <v>90</v>
      </c>
      <c r="D501">
        <v>83</v>
      </c>
      <c r="E501" s="1">
        <v>42746</v>
      </c>
      <c r="F501" t="s">
        <v>47</v>
      </c>
      <c r="G501">
        <v>52078197</v>
      </c>
      <c r="H501" t="s">
        <v>212</v>
      </c>
      <c r="I501" t="s">
        <v>89</v>
      </c>
      <c r="J501">
        <v>88</v>
      </c>
      <c r="K501" s="1">
        <v>42736</v>
      </c>
      <c r="L501" t="s">
        <v>391</v>
      </c>
      <c r="M501" s="6">
        <v>2133333</v>
      </c>
      <c r="N501" s="6">
        <v>0</v>
      </c>
      <c r="O501" s="6">
        <v>2133333</v>
      </c>
      <c r="P501" s="6">
        <v>2133333</v>
      </c>
      <c r="Q501" s="6">
        <v>0</v>
      </c>
    </row>
    <row r="502" spans="1:17" customFormat="1" x14ac:dyDescent="0.25">
      <c r="A502" t="s">
        <v>107</v>
      </c>
      <c r="B502" t="s">
        <v>63</v>
      </c>
      <c r="C502">
        <v>154</v>
      </c>
      <c r="D502">
        <v>146</v>
      </c>
      <c r="E502" s="1">
        <v>42746</v>
      </c>
      <c r="F502" t="s">
        <v>2</v>
      </c>
      <c r="G502">
        <v>860034604</v>
      </c>
      <c r="H502" t="s">
        <v>250</v>
      </c>
      <c r="I502" t="s">
        <v>166</v>
      </c>
      <c r="J502">
        <v>13360</v>
      </c>
      <c r="K502" s="1">
        <v>42736</v>
      </c>
      <c r="L502" t="s">
        <v>392</v>
      </c>
      <c r="M502" s="6">
        <v>137439100</v>
      </c>
      <c r="N502" s="6">
        <v>0</v>
      </c>
      <c r="O502" s="6">
        <v>137439100</v>
      </c>
      <c r="P502" s="6">
        <v>137439100</v>
      </c>
      <c r="Q502" s="6">
        <v>0</v>
      </c>
    </row>
    <row r="503" spans="1:17" customFormat="1" x14ac:dyDescent="0.25">
      <c r="A503" t="s">
        <v>107</v>
      </c>
      <c r="B503" t="s">
        <v>63</v>
      </c>
      <c r="C503">
        <v>155</v>
      </c>
      <c r="D503">
        <v>147</v>
      </c>
      <c r="E503" s="1">
        <v>42746</v>
      </c>
      <c r="F503" t="s">
        <v>2</v>
      </c>
      <c r="G503">
        <v>901038791</v>
      </c>
      <c r="H503" t="s">
        <v>244</v>
      </c>
      <c r="I503" t="s">
        <v>49</v>
      </c>
      <c r="J503">
        <v>88</v>
      </c>
      <c r="K503" s="1">
        <v>42736</v>
      </c>
      <c r="L503" t="s">
        <v>393</v>
      </c>
      <c r="M503" s="6">
        <v>22290850616</v>
      </c>
      <c r="N503" s="6">
        <v>0</v>
      </c>
      <c r="O503" s="6">
        <v>22290850616</v>
      </c>
      <c r="P503" s="6">
        <v>5583671772</v>
      </c>
      <c r="Q503" s="6">
        <v>16707178844</v>
      </c>
    </row>
    <row r="504" spans="1:17" customFormat="1" x14ac:dyDescent="0.25">
      <c r="A504" t="s">
        <v>107</v>
      </c>
      <c r="B504" t="s">
        <v>63</v>
      </c>
      <c r="C504">
        <v>161</v>
      </c>
      <c r="D504">
        <v>153</v>
      </c>
      <c r="E504" s="1">
        <v>42746</v>
      </c>
      <c r="F504" t="s">
        <v>47</v>
      </c>
      <c r="G504">
        <v>79796327</v>
      </c>
      <c r="H504" t="s">
        <v>190</v>
      </c>
      <c r="I504" t="s">
        <v>160</v>
      </c>
      <c r="J504">
        <v>29</v>
      </c>
      <c r="K504" s="1">
        <v>42736</v>
      </c>
      <c r="L504" t="s">
        <v>394</v>
      </c>
      <c r="M504" s="6">
        <v>5500000</v>
      </c>
      <c r="N504" s="6">
        <v>0</v>
      </c>
      <c r="O504" s="6">
        <v>5500000</v>
      </c>
      <c r="P504" s="6">
        <v>5500000</v>
      </c>
      <c r="Q504" s="6">
        <v>0</v>
      </c>
    </row>
    <row r="505" spans="1:17" customFormat="1" x14ac:dyDescent="0.25">
      <c r="A505" t="s">
        <v>107</v>
      </c>
      <c r="B505" t="s">
        <v>63</v>
      </c>
      <c r="C505">
        <v>162</v>
      </c>
      <c r="D505">
        <v>154</v>
      </c>
      <c r="E505" s="1">
        <v>42746</v>
      </c>
      <c r="F505" t="s">
        <v>47</v>
      </c>
      <c r="G505">
        <v>1014213880</v>
      </c>
      <c r="H505" t="s">
        <v>189</v>
      </c>
      <c r="I505" t="s">
        <v>160</v>
      </c>
      <c r="J505">
        <v>28</v>
      </c>
      <c r="K505" s="1">
        <v>42736</v>
      </c>
      <c r="L505" t="s">
        <v>395</v>
      </c>
      <c r="M505" s="6">
        <v>2500000</v>
      </c>
      <c r="N505" s="6">
        <v>0</v>
      </c>
      <c r="O505" s="6">
        <v>2500000</v>
      </c>
      <c r="P505" s="6">
        <v>2500000</v>
      </c>
      <c r="Q505" s="6">
        <v>0</v>
      </c>
    </row>
    <row r="506" spans="1:17" customFormat="1" x14ac:dyDescent="0.25">
      <c r="A506" t="s">
        <v>107</v>
      </c>
      <c r="B506" t="s">
        <v>63</v>
      </c>
      <c r="C506">
        <v>163</v>
      </c>
      <c r="D506">
        <v>155</v>
      </c>
      <c r="E506" s="1">
        <v>42746</v>
      </c>
      <c r="F506" t="s">
        <v>47</v>
      </c>
      <c r="G506">
        <v>1015403868</v>
      </c>
      <c r="H506" t="s">
        <v>184</v>
      </c>
      <c r="I506" t="s">
        <v>160</v>
      </c>
      <c r="J506">
        <v>15</v>
      </c>
      <c r="K506" s="1">
        <v>42736</v>
      </c>
      <c r="L506" t="s">
        <v>396</v>
      </c>
      <c r="M506" s="6">
        <v>2500000</v>
      </c>
      <c r="N506" s="6">
        <v>0</v>
      </c>
      <c r="O506" s="6">
        <v>2500000</v>
      </c>
      <c r="P506" s="6">
        <v>2500000</v>
      </c>
      <c r="Q506" s="6">
        <v>0</v>
      </c>
    </row>
    <row r="507" spans="1:17" customFormat="1" x14ac:dyDescent="0.25">
      <c r="A507" t="s">
        <v>107</v>
      </c>
      <c r="B507" t="s">
        <v>63</v>
      </c>
      <c r="C507">
        <v>164</v>
      </c>
      <c r="D507">
        <v>156</v>
      </c>
      <c r="E507" s="1">
        <v>42746</v>
      </c>
      <c r="F507" t="s">
        <v>47</v>
      </c>
      <c r="G507">
        <v>1024515563</v>
      </c>
      <c r="H507" t="s">
        <v>199</v>
      </c>
      <c r="I507" t="s">
        <v>160</v>
      </c>
      <c r="J507">
        <v>40</v>
      </c>
      <c r="K507" s="1">
        <v>42736</v>
      </c>
      <c r="L507" t="s">
        <v>397</v>
      </c>
      <c r="M507" s="6">
        <v>3500000</v>
      </c>
      <c r="N507" s="6">
        <v>0</v>
      </c>
      <c r="O507" s="6">
        <v>3500000</v>
      </c>
      <c r="P507" s="6">
        <v>3500000</v>
      </c>
      <c r="Q507" s="6">
        <v>0</v>
      </c>
    </row>
    <row r="508" spans="1:17" customFormat="1" x14ac:dyDescent="0.25">
      <c r="A508" t="s">
        <v>107</v>
      </c>
      <c r="B508" t="s">
        <v>63</v>
      </c>
      <c r="C508">
        <v>165</v>
      </c>
      <c r="D508">
        <v>157</v>
      </c>
      <c r="E508" s="1">
        <v>42746</v>
      </c>
      <c r="F508" t="s">
        <v>47</v>
      </c>
      <c r="G508">
        <v>1016016305</v>
      </c>
      <c r="H508" t="s">
        <v>71</v>
      </c>
      <c r="I508" t="s">
        <v>160</v>
      </c>
      <c r="J508">
        <v>10</v>
      </c>
      <c r="K508" s="1">
        <v>42736</v>
      </c>
      <c r="L508" t="s">
        <v>398</v>
      </c>
      <c r="M508" s="6">
        <v>4500000</v>
      </c>
      <c r="N508" s="6">
        <v>0</v>
      </c>
      <c r="O508" s="6">
        <v>4500000</v>
      </c>
      <c r="P508" s="6">
        <v>4500000</v>
      </c>
      <c r="Q508" s="6">
        <v>0</v>
      </c>
    </row>
    <row r="509" spans="1:17" customFormat="1" x14ac:dyDescent="0.25">
      <c r="A509" t="s">
        <v>107</v>
      </c>
      <c r="B509" t="s">
        <v>63</v>
      </c>
      <c r="C509">
        <v>166</v>
      </c>
      <c r="D509">
        <v>158</v>
      </c>
      <c r="E509" s="1">
        <v>42746</v>
      </c>
      <c r="F509" t="s">
        <v>47</v>
      </c>
      <c r="G509">
        <v>52783813</v>
      </c>
      <c r="H509" t="s">
        <v>202</v>
      </c>
      <c r="I509" t="s">
        <v>160</v>
      </c>
      <c r="J509">
        <v>44</v>
      </c>
      <c r="K509" s="1">
        <v>42736</v>
      </c>
      <c r="L509" t="s">
        <v>399</v>
      </c>
      <c r="M509" s="6">
        <v>3600000</v>
      </c>
      <c r="N509" s="6">
        <v>0</v>
      </c>
      <c r="O509" s="6">
        <v>3600000</v>
      </c>
      <c r="P509" s="6">
        <v>3600000</v>
      </c>
      <c r="Q509" s="6">
        <v>0</v>
      </c>
    </row>
    <row r="510" spans="1:17" customFormat="1" x14ac:dyDescent="0.25">
      <c r="A510" t="s">
        <v>107</v>
      </c>
      <c r="B510" t="s">
        <v>63</v>
      </c>
      <c r="C510">
        <v>167</v>
      </c>
      <c r="D510">
        <v>159</v>
      </c>
      <c r="E510" s="1">
        <v>42746</v>
      </c>
      <c r="F510" t="s">
        <v>47</v>
      </c>
      <c r="G510">
        <v>79765033</v>
      </c>
      <c r="H510" t="s">
        <v>109</v>
      </c>
      <c r="I510" t="s">
        <v>160</v>
      </c>
      <c r="J510">
        <v>65</v>
      </c>
      <c r="K510" s="1">
        <v>42736</v>
      </c>
      <c r="L510" t="s">
        <v>400</v>
      </c>
      <c r="M510" s="6">
        <v>4500000</v>
      </c>
      <c r="N510" s="6">
        <v>0</v>
      </c>
      <c r="O510" s="6">
        <v>4500000</v>
      </c>
      <c r="P510" s="6">
        <v>4500000</v>
      </c>
      <c r="Q510" s="6">
        <v>0</v>
      </c>
    </row>
    <row r="511" spans="1:17" customFormat="1" x14ac:dyDescent="0.25">
      <c r="A511" t="s">
        <v>107</v>
      </c>
      <c r="B511" t="s">
        <v>63</v>
      </c>
      <c r="C511">
        <v>168</v>
      </c>
      <c r="D511">
        <v>160</v>
      </c>
      <c r="E511" s="1">
        <v>42746</v>
      </c>
      <c r="F511" t="s">
        <v>47</v>
      </c>
      <c r="G511">
        <v>80112111</v>
      </c>
      <c r="H511" t="s">
        <v>205</v>
      </c>
      <c r="I511" t="s">
        <v>160</v>
      </c>
      <c r="J511">
        <v>53</v>
      </c>
      <c r="K511" s="1">
        <v>42736</v>
      </c>
      <c r="L511" t="s">
        <v>401</v>
      </c>
      <c r="M511" s="6">
        <v>2000000</v>
      </c>
      <c r="N511" s="6">
        <v>0</v>
      </c>
      <c r="O511" s="6">
        <v>2000000</v>
      </c>
      <c r="P511" s="6">
        <v>2000000</v>
      </c>
      <c r="Q511" s="6">
        <v>0</v>
      </c>
    </row>
    <row r="512" spans="1:17" customFormat="1" x14ac:dyDescent="0.25">
      <c r="A512" t="s">
        <v>107</v>
      </c>
      <c r="B512" t="s">
        <v>63</v>
      </c>
      <c r="C512">
        <v>169</v>
      </c>
      <c r="D512">
        <v>161</v>
      </c>
      <c r="E512" s="1">
        <v>42746</v>
      </c>
      <c r="F512" t="s">
        <v>47</v>
      </c>
      <c r="G512">
        <v>8722208</v>
      </c>
      <c r="H512" t="s">
        <v>220</v>
      </c>
      <c r="I512" t="s">
        <v>160</v>
      </c>
      <c r="J512">
        <v>62</v>
      </c>
      <c r="K512" s="1">
        <v>42736</v>
      </c>
      <c r="L512" t="s">
        <v>402</v>
      </c>
      <c r="M512" s="6">
        <v>3501000</v>
      </c>
      <c r="N512" s="6">
        <v>0</v>
      </c>
      <c r="O512" s="6">
        <v>3501000</v>
      </c>
      <c r="P512" s="6">
        <v>3501000</v>
      </c>
      <c r="Q512" s="6">
        <v>0</v>
      </c>
    </row>
    <row r="513" spans="1:17" customFormat="1" x14ac:dyDescent="0.25">
      <c r="A513" t="s">
        <v>107</v>
      </c>
      <c r="B513" t="s">
        <v>63</v>
      </c>
      <c r="C513">
        <v>170</v>
      </c>
      <c r="D513">
        <v>162</v>
      </c>
      <c r="E513" s="1">
        <v>42746</v>
      </c>
      <c r="F513" t="s">
        <v>47</v>
      </c>
      <c r="G513">
        <v>79960305</v>
      </c>
      <c r="H513" t="s">
        <v>79</v>
      </c>
      <c r="I513" t="s">
        <v>160</v>
      </c>
      <c r="J513">
        <v>42</v>
      </c>
      <c r="K513" s="1">
        <v>42736</v>
      </c>
      <c r="L513" t="s">
        <v>403</v>
      </c>
      <c r="M513" s="6">
        <v>2700000</v>
      </c>
      <c r="N513" s="6">
        <v>0</v>
      </c>
      <c r="O513" s="6">
        <v>2700000</v>
      </c>
      <c r="P513" s="6">
        <v>2700000</v>
      </c>
      <c r="Q513" s="6">
        <v>0</v>
      </c>
    </row>
    <row r="514" spans="1:17" customFormat="1" x14ac:dyDescent="0.25">
      <c r="A514" t="s">
        <v>107</v>
      </c>
      <c r="B514" t="s">
        <v>63</v>
      </c>
      <c r="C514">
        <v>171</v>
      </c>
      <c r="D514">
        <v>163</v>
      </c>
      <c r="E514" s="1">
        <v>42746</v>
      </c>
      <c r="F514" t="s">
        <v>47</v>
      </c>
      <c r="G514">
        <v>38610462</v>
      </c>
      <c r="H514" t="s">
        <v>82</v>
      </c>
      <c r="I514" t="s">
        <v>160</v>
      </c>
      <c r="J514">
        <v>23</v>
      </c>
      <c r="K514" s="1">
        <v>42736</v>
      </c>
      <c r="L514" t="s">
        <v>404</v>
      </c>
      <c r="M514" s="6">
        <v>4500000</v>
      </c>
      <c r="N514" s="6">
        <v>0</v>
      </c>
      <c r="O514" s="6">
        <v>4500000</v>
      </c>
      <c r="P514" s="6">
        <v>4500000</v>
      </c>
      <c r="Q514" s="6">
        <v>0</v>
      </c>
    </row>
    <row r="515" spans="1:17" customFormat="1" x14ac:dyDescent="0.25">
      <c r="A515" t="s">
        <v>107</v>
      </c>
      <c r="B515" t="s">
        <v>63</v>
      </c>
      <c r="C515">
        <v>172</v>
      </c>
      <c r="D515">
        <v>164</v>
      </c>
      <c r="E515" s="1">
        <v>42746</v>
      </c>
      <c r="F515" t="s">
        <v>47</v>
      </c>
      <c r="G515">
        <v>1066178962</v>
      </c>
      <c r="H515" t="s">
        <v>196</v>
      </c>
      <c r="I515" t="s">
        <v>160</v>
      </c>
      <c r="J515">
        <v>36</v>
      </c>
      <c r="K515" s="1">
        <v>42736</v>
      </c>
      <c r="L515" t="s">
        <v>405</v>
      </c>
      <c r="M515" s="6">
        <v>4500000</v>
      </c>
      <c r="N515" s="6">
        <v>0</v>
      </c>
      <c r="O515" s="6">
        <v>4500000</v>
      </c>
      <c r="P515" s="6">
        <v>4500000</v>
      </c>
      <c r="Q515" s="6">
        <v>0</v>
      </c>
    </row>
    <row r="516" spans="1:17" customFormat="1" x14ac:dyDescent="0.25">
      <c r="A516" t="s">
        <v>107</v>
      </c>
      <c r="B516" t="s">
        <v>63</v>
      </c>
      <c r="C516">
        <v>176</v>
      </c>
      <c r="D516">
        <v>168</v>
      </c>
      <c r="E516" s="1">
        <v>42746</v>
      </c>
      <c r="F516" t="s">
        <v>47</v>
      </c>
      <c r="G516">
        <v>72357922</v>
      </c>
      <c r="H516" t="s">
        <v>195</v>
      </c>
      <c r="I516" t="s">
        <v>160</v>
      </c>
      <c r="J516">
        <v>27</v>
      </c>
      <c r="K516" s="1">
        <v>42736</v>
      </c>
      <c r="L516" t="s">
        <v>406</v>
      </c>
      <c r="M516" s="6">
        <v>4500000</v>
      </c>
      <c r="N516" s="6">
        <v>0</v>
      </c>
      <c r="O516" s="6">
        <v>4500000</v>
      </c>
      <c r="P516" s="6">
        <v>2100000</v>
      </c>
      <c r="Q516" s="6">
        <v>2400000</v>
      </c>
    </row>
    <row r="517" spans="1:17" customFormat="1" x14ac:dyDescent="0.25">
      <c r="A517" t="s">
        <v>107</v>
      </c>
      <c r="B517" t="s">
        <v>63</v>
      </c>
      <c r="C517">
        <v>177</v>
      </c>
      <c r="D517">
        <v>169</v>
      </c>
      <c r="E517" s="1">
        <v>42746</v>
      </c>
      <c r="F517" t="s">
        <v>47</v>
      </c>
      <c r="G517">
        <v>1010190370</v>
      </c>
      <c r="H517" t="s">
        <v>83</v>
      </c>
      <c r="I517" t="s">
        <v>160</v>
      </c>
      <c r="J517">
        <v>14</v>
      </c>
      <c r="K517" s="1">
        <v>42736</v>
      </c>
      <c r="L517" t="s">
        <v>407</v>
      </c>
      <c r="M517" s="6">
        <v>1950000</v>
      </c>
      <c r="N517" s="6">
        <v>0</v>
      </c>
      <c r="O517" s="6">
        <v>1950000</v>
      </c>
      <c r="P517" s="6">
        <v>1950000</v>
      </c>
      <c r="Q517" s="6">
        <v>0</v>
      </c>
    </row>
    <row r="518" spans="1:17" customFormat="1" x14ac:dyDescent="0.25">
      <c r="A518" t="s">
        <v>107</v>
      </c>
      <c r="B518" t="s">
        <v>63</v>
      </c>
      <c r="C518">
        <v>178</v>
      </c>
      <c r="D518">
        <v>170</v>
      </c>
      <c r="E518" s="1">
        <v>42746</v>
      </c>
      <c r="F518" t="s">
        <v>47</v>
      </c>
      <c r="G518">
        <v>52865785</v>
      </c>
      <c r="H518" t="s">
        <v>185</v>
      </c>
      <c r="I518" t="s">
        <v>160</v>
      </c>
      <c r="J518">
        <v>18</v>
      </c>
      <c r="K518" s="1">
        <v>42736</v>
      </c>
      <c r="L518" t="s">
        <v>408</v>
      </c>
      <c r="M518" s="6">
        <v>4300000</v>
      </c>
      <c r="N518" s="6">
        <v>0</v>
      </c>
      <c r="O518" s="6">
        <v>4300000</v>
      </c>
      <c r="P518" s="6">
        <v>4300000</v>
      </c>
      <c r="Q518" s="6">
        <v>0</v>
      </c>
    </row>
    <row r="519" spans="1:17" customFormat="1" x14ac:dyDescent="0.25">
      <c r="A519" t="s">
        <v>107</v>
      </c>
      <c r="B519" t="s">
        <v>63</v>
      </c>
      <c r="C519">
        <v>180</v>
      </c>
      <c r="D519">
        <v>172</v>
      </c>
      <c r="E519" s="1">
        <v>42746</v>
      </c>
      <c r="F519" t="s">
        <v>47</v>
      </c>
      <c r="G519">
        <v>1144037315</v>
      </c>
      <c r="H519" t="s">
        <v>224</v>
      </c>
      <c r="I519" t="s">
        <v>160</v>
      </c>
      <c r="J519">
        <v>71</v>
      </c>
      <c r="K519" s="1">
        <v>42736</v>
      </c>
      <c r="L519" t="s">
        <v>409</v>
      </c>
      <c r="M519" s="6">
        <v>1850000</v>
      </c>
      <c r="N519" s="6">
        <v>0</v>
      </c>
      <c r="O519" s="6">
        <v>1850000</v>
      </c>
      <c r="P519" s="6">
        <v>1850000</v>
      </c>
      <c r="Q519" s="6">
        <v>0</v>
      </c>
    </row>
    <row r="520" spans="1:17" customFormat="1" x14ac:dyDescent="0.25">
      <c r="A520" t="s">
        <v>107</v>
      </c>
      <c r="B520" t="s">
        <v>63</v>
      </c>
      <c r="C520">
        <v>181</v>
      </c>
      <c r="D520">
        <v>173</v>
      </c>
      <c r="E520" s="1">
        <v>42746</v>
      </c>
      <c r="F520" t="s">
        <v>47</v>
      </c>
      <c r="G520">
        <v>22501932</v>
      </c>
      <c r="H520" t="s">
        <v>219</v>
      </c>
      <c r="I520" t="s">
        <v>160</v>
      </c>
      <c r="J520">
        <v>59</v>
      </c>
      <c r="K520" s="1">
        <v>42736</v>
      </c>
      <c r="L520" t="s">
        <v>410</v>
      </c>
      <c r="M520" s="6">
        <v>3501000</v>
      </c>
      <c r="N520" s="6">
        <v>0</v>
      </c>
      <c r="O520" s="6">
        <v>3501000</v>
      </c>
      <c r="P520" s="6">
        <v>3501000</v>
      </c>
      <c r="Q520" s="6">
        <v>0</v>
      </c>
    </row>
    <row r="521" spans="1:17" customFormat="1" x14ac:dyDescent="0.25">
      <c r="A521" t="s">
        <v>107</v>
      </c>
      <c r="B521" t="s">
        <v>63</v>
      </c>
      <c r="C521">
        <v>182</v>
      </c>
      <c r="D521">
        <v>174</v>
      </c>
      <c r="E521" s="1">
        <v>42746</v>
      </c>
      <c r="F521" t="s">
        <v>47</v>
      </c>
      <c r="G521">
        <v>1097332656</v>
      </c>
      <c r="H521" t="s">
        <v>203</v>
      </c>
      <c r="I521" t="s">
        <v>160</v>
      </c>
      <c r="J521">
        <v>49</v>
      </c>
      <c r="K521" s="1">
        <v>42736</v>
      </c>
      <c r="L521" t="s">
        <v>411</v>
      </c>
      <c r="M521" s="6">
        <v>2000000</v>
      </c>
      <c r="N521" s="6">
        <v>0</v>
      </c>
      <c r="O521" s="6">
        <v>2000000</v>
      </c>
      <c r="P521" s="6">
        <v>2000000</v>
      </c>
      <c r="Q521" s="6">
        <v>0</v>
      </c>
    </row>
    <row r="522" spans="1:17" customFormat="1" x14ac:dyDescent="0.25">
      <c r="A522" t="s">
        <v>107</v>
      </c>
      <c r="B522" t="s">
        <v>63</v>
      </c>
      <c r="C522">
        <v>183</v>
      </c>
      <c r="D522">
        <v>175</v>
      </c>
      <c r="E522" s="1">
        <v>42746</v>
      </c>
      <c r="F522" t="s">
        <v>47</v>
      </c>
      <c r="G522">
        <v>82391015</v>
      </c>
      <c r="H522" t="s">
        <v>181</v>
      </c>
      <c r="I522" t="s">
        <v>160</v>
      </c>
      <c r="J522">
        <v>8</v>
      </c>
      <c r="K522" s="1">
        <v>42736</v>
      </c>
      <c r="L522" t="s">
        <v>412</v>
      </c>
      <c r="M522" s="6">
        <v>4500000</v>
      </c>
      <c r="N522" s="6">
        <v>0</v>
      </c>
      <c r="O522" s="6">
        <v>4500000</v>
      </c>
      <c r="P522" s="6">
        <v>4500000</v>
      </c>
      <c r="Q522" s="6">
        <v>0</v>
      </c>
    </row>
    <row r="523" spans="1:17" customFormat="1" x14ac:dyDescent="0.25">
      <c r="A523" t="s">
        <v>107</v>
      </c>
      <c r="B523" t="s">
        <v>63</v>
      </c>
      <c r="C523">
        <v>184</v>
      </c>
      <c r="D523">
        <v>176</v>
      </c>
      <c r="E523" s="1">
        <v>42746</v>
      </c>
      <c r="F523" t="s">
        <v>47</v>
      </c>
      <c r="G523">
        <v>52816918</v>
      </c>
      <c r="H523" t="s">
        <v>73</v>
      </c>
      <c r="I523" t="s">
        <v>160</v>
      </c>
      <c r="J523">
        <v>51</v>
      </c>
      <c r="K523" s="1">
        <v>42736</v>
      </c>
      <c r="L523" t="s">
        <v>413</v>
      </c>
      <c r="M523" s="6">
        <v>4000000</v>
      </c>
      <c r="N523" s="6">
        <v>0</v>
      </c>
      <c r="O523" s="6">
        <v>4000000</v>
      </c>
      <c r="P523" s="6">
        <v>4000000</v>
      </c>
      <c r="Q523" s="6">
        <v>0</v>
      </c>
    </row>
    <row r="524" spans="1:17" customFormat="1" x14ac:dyDescent="0.25">
      <c r="A524" t="s">
        <v>107</v>
      </c>
      <c r="B524" t="s">
        <v>63</v>
      </c>
      <c r="C524">
        <v>185</v>
      </c>
      <c r="D524">
        <v>177</v>
      </c>
      <c r="E524" s="1">
        <v>42746</v>
      </c>
      <c r="F524" t="s">
        <v>47</v>
      </c>
      <c r="G524">
        <v>79951944</v>
      </c>
      <c r="H524" t="s">
        <v>218</v>
      </c>
      <c r="I524" t="s">
        <v>160</v>
      </c>
      <c r="J524">
        <v>60</v>
      </c>
      <c r="K524" s="1">
        <v>42736</v>
      </c>
      <c r="L524" t="s">
        <v>414</v>
      </c>
      <c r="M524" s="6">
        <v>2500000</v>
      </c>
      <c r="N524" s="6">
        <v>0</v>
      </c>
      <c r="O524" s="6">
        <v>2500000</v>
      </c>
      <c r="P524" s="6">
        <v>2500000</v>
      </c>
      <c r="Q524" s="6">
        <v>0</v>
      </c>
    </row>
    <row r="525" spans="1:17" customFormat="1" x14ac:dyDescent="0.25">
      <c r="A525" t="s">
        <v>107</v>
      </c>
      <c r="B525" t="s">
        <v>63</v>
      </c>
      <c r="C525">
        <v>186</v>
      </c>
      <c r="D525">
        <v>178</v>
      </c>
      <c r="E525" s="1">
        <v>42746</v>
      </c>
      <c r="F525" t="s">
        <v>2</v>
      </c>
      <c r="G525">
        <v>800230829</v>
      </c>
      <c r="H525" t="s">
        <v>167</v>
      </c>
      <c r="I525" t="s">
        <v>62</v>
      </c>
      <c r="J525">
        <v>78</v>
      </c>
      <c r="K525" s="1">
        <v>42736</v>
      </c>
      <c r="L525" t="s">
        <v>415</v>
      </c>
      <c r="M525" s="6">
        <v>82750000</v>
      </c>
      <c r="N525" s="6">
        <v>0</v>
      </c>
      <c r="O525" s="6">
        <v>82750000</v>
      </c>
      <c r="P525" s="6">
        <v>82750000</v>
      </c>
      <c r="Q525" s="6">
        <v>0</v>
      </c>
    </row>
    <row r="526" spans="1:17" customFormat="1" x14ac:dyDescent="0.25">
      <c r="A526" t="s">
        <v>107</v>
      </c>
      <c r="B526" t="s">
        <v>63</v>
      </c>
      <c r="C526">
        <v>191</v>
      </c>
      <c r="D526">
        <v>183</v>
      </c>
      <c r="E526" s="1">
        <v>42746</v>
      </c>
      <c r="F526" t="s">
        <v>2</v>
      </c>
      <c r="G526">
        <v>830102646</v>
      </c>
      <c r="H526" t="s">
        <v>215</v>
      </c>
      <c r="I526" t="s">
        <v>5</v>
      </c>
      <c r="J526">
        <v>68</v>
      </c>
      <c r="K526" s="1">
        <v>42736</v>
      </c>
      <c r="L526" t="s">
        <v>416</v>
      </c>
      <c r="M526" s="6">
        <v>19750000</v>
      </c>
      <c r="N526" s="6">
        <v>0</v>
      </c>
      <c r="O526" s="6">
        <v>19750000</v>
      </c>
      <c r="P526" s="6">
        <v>19750000</v>
      </c>
      <c r="Q526" s="6">
        <v>0</v>
      </c>
    </row>
    <row r="527" spans="1:17" customFormat="1" x14ac:dyDescent="0.25">
      <c r="A527" t="s">
        <v>107</v>
      </c>
      <c r="B527" t="s">
        <v>63</v>
      </c>
      <c r="C527">
        <v>192</v>
      </c>
      <c r="D527">
        <v>184</v>
      </c>
      <c r="E527" s="1">
        <v>42746</v>
      </c>
      <c r="F527" t="s">
        <v>47</v>
      </c>
      <c r="G527">
        <v>51604977</v>
      </c>
      <c r="H527" t="s">
        <v>156</v>
      </c>
      <c r="I527" t="s">
        <v>160</v>
      </c>
      <c r="J527">
        <v>30</v>
      </c>
      <c r="K527" s="1">
        <v>42736</v>
      </c>
      <c r="L527" t="s">
        <v>417</v>
      </c>
      <c r="M527" s="6">
        <v>4500000</v>
      </c>
      <c r="N527" s="6">
        <v>0</v>
      </c>
      <c r="O527" s="6">
        <v>4500000</v>
      </c>
      <c r="P527" s="6">
        <v>4500000</v>
      </c>
      <c r="Q527" s="6">
        <v>0</v>
      </c>
    </row>
    <row r="528" spans="1:17" customFormat="1" x14ac:dyDescent="0.25">
      <c r="A528" t="s">
        <v>107</v>
      </c>
      <c r="B528" t="s">
        <v>63</v>
      </c>
      <c r="C528">
        <v>193</v>
      </c>
      <c r="D528">
        <v>185</v>
      </c>
      <c r="E528" s="1">
        <v>42746</v>
      </c>
      <c r="F528" t="s">
        <v>2</v>
      </c>
      <c r="G528">
        <v>901040054</v>
      </c>
      <c r="H528" t="s">
        <v>245</v>
      </c>
      <c r="I528" t="s">
        <v>89</v>
      </c>
      <c r="J528">
        <v>96</v>
      </c>
      <c r="K528" s="1">
        <v>42736</v>
      </c>
      <c r="L528" t="s">
        <v>418</v>
      </c>
      <c r="M528" s="6">
        <v>225388256</v>
      </c>
      <c r="N528" s="6">
        <v>0</v>
      </c>
      <c r="O528" s="6">
        <v>225388256</v>
      </c>
      <c r="P528" s="6">
        <v>0</v>
      </c>
      <c r="Q528" s="6">
        <v>225388256</v>
      </c>
    </row>
    <row r="529" spans="1:17" customFormat="1" x14ac:dyDescent="0.25">
      <c r="A529" t="s">
        <v>107</v>
      </c>
      <c r="B529" t="s">
        <v>63</v>
      </c>
      <c r="C529">
        <v>73</v>
      </c>
      <c r="D529">
        <v>66</v>
      </c>
      <c r="E529" s="1">
        <v>42746</v>
      </c>
      <c r="F529" t="s">
        <v>47</v>
      </c>
      <c r="G529">
        <v>34978417</v>
      </c>
      <c r="H529" t="s">
        <v>157</v>
      </c>
      <c r="I529" t="s">
        <v>160</v>
      </c>
      <c r="J529">
        <v>48</v>
      </c>
      <c r="K529" s="1">
        <v>42736</v>
      </c>
      <c r="L529" t="s">
        <v>419</v>
      </c>
      <c r="M529" s="6">
        <v>1600000</v>
      </c>
      <c r="N529" s="6">
        <v>0</v>
      </c>
      <c r="O529" s="6">
        <v>1600000</v>
      </c>
      <c r="P529" s="6">
        <v>1600000</v>
      </c>
      <c r="Q529" s="6">
        <v>0</v>
      </c>
    </row>
    <row r="530" spans="1:17" customFormat="1" x14ac:dyDescent="0.25">
      <c r="A530" t="s">
        <v>107</v>
      </c>
      <c r="B530" t="s">
        <v>63</v>
      </c>
      <c r="C530">
        <v>74</v>
      </c>
      <c r="D530">
        <v>67</v>
      </c>
      <c r="E530" s="1">
        <v>42746</v>
      </c>
      <c r="F530" t="s">
        <v>47</v>
      </c>
      <c r="G530">
        <v>1032369840</v>
      </c>
      <c r="H530" t="s">
        <v>110</v>
      </c>
      <c r="I530" t="s">
        <v>160</v>
      </c>
      <c r="J530">
        <v>37</v>
      </c>
      <c r="K530" s="1">
        <v>42736</v>
      </c>
      <c r="L530" t="s">
        <v>420</v>
      </c>
      <c r="M530" s="6">
        <v>1360000</v>
      </c>
      <c r="N530" s="6">
        <v>0</v>
      </c>
      <c r="O530" s="6">
        <v>1360000</v>
      </c>
      <c r="P530" s="6">
        <v>1360000</v>
      </c>
      <c r="Q530" s="6">
        <v>0</v>
      </c>
    </row>
    <row r="531" spans="1:17" customFormat="1" x14ac:dyDescent="0.25">
      <c r="A531" t="s">
        <v>107</v>
      </c>
      <c r="B531" t="s">
        <v>63</v>
      </c>
      <c r="C531">
        <v>75</v>
      </c>
      <c r="D531">
        <v>68</v>
      </c>
      <c r="E531" s="1">
        <v>42746</v>
      </c>
      <c r="F531" t="s">
        <v>47</v>
      </c>
      <c r="G531">
        <v>52783813</v>
      </c>
      <c r="H531" t="s">
        <v>202</v>
      </c>
      <c r="I531" t="s">
        <v>160</v>
      </c>
      <c r="J531">
        <v>44</v>
      </c>
      <c r="K531" s="1">
        <v>42736</v>
      </c>
      <c r="L531" t="s">
        <v>421</v>
      </c>
      <c r="M531" s="6">
        <v>2280000</v>
      </c>
      <c r="N531" s="6">
        <v>0</v>
      </c>
      <c r="O531" s="6">
        <v>2280000</v>
      </c>
      <c r="P531" s="6">
        <v>2280000</v>
      </c>
      <c r="Q531" s="6">
        <v>0</v>
      </c>
    </row>
    <row r="532" spans="1:17" customFormat="1" x14ac:dyDescent="0.25">
      <c r="A532" t="s">
        <v>107</v>
      </c>
      <c r="B532" t="s">
        <v>63</v>
      </c>
      <c r="C532">
        <v>76</v>
      </c>
      <c r="D532">
        <v>69</v>
      </c>
      <c r="E532" s="1">
        <v>42746</v>
      </c>
      <c r="F532" t="s">
        <v>47</v>
      </c>
      <c r="G532">
        <v>1097332656</v>
      </c>
      <c r="H532" t="s">
        <v>203</v>
      </c>
      <c r="I532" t="s">
        <v>160</v>
      </c>
      <c r="J532">
        <v>49</v>
      </c>
      <c r="K532" s="1">
        <v>42736</v>
      </c>
      <c r="L532" t="s">
        <v>422</v>
      </c>
      <c r="M532" s="6">
        <v>1066667</v>
      </c>
      <c r="N532" s="6">
        <v>0</v>
      </c>
      <c r="O532" s="6">
        <v>1066667</v>
      </c>
      <c r="P532" s="6">
        <v>1066667</v>
      </c>
      <c r="Q532" s="6">
        <v>0</v>
      </c>
    </row>
    <row r="533" spans="1:17" customFormat="1" x14ac:dyDescent="0.25">
      <c r="A533" t="s">
        <v>107</v>
      </c>
      <c r="B533" t="s">
        <v>63</v>
      </c>
      <c r="C533">
        <v>77</v>
      </c>
      <c r="D533">
        <v>70</v>
      </c>
      <c r="E533" s="1">
        <v>42746</v>
      </c>
      <c r="F533" t="s">
        <v>47</v>
      </c>
      <c r="G533">
        <v>1014200955</v>
      </c>
      <c r="H533" t="s">
        <v>204</v>
      </c>
      <c r="I533" t="s">
        <v>160</v>
      </c>
      <c r="J533">
        <v>50</v>
      </c>
      <c r="K533" s="1">
        <v>42736</v>
      </c>
      <c r="L533" t="s">
        <v>423</v>
      </c>
      <c r="M533" s="6">
        <v>1600000</v>
      </c>
      <c r="N533" s="6">
        <v>0</v>
      </c>
      <c r="O533" s="6">
        <v>1600000</v>
      </c>
      <c r="P533" s="6">
        <v>1600000</v>
      </c>
      <c r="Q533" s="6">
        <v>0</v>
      </c>
    </row>
    <row r="534" spans="1:17" customFormat="1" x14ac:dyDescent="0.25">
      <c r="A534" t="s">
        <v>107</v>
      </c>
      <c r="B534" t="s">
        <v>63</v>
      </c>
      <c r="C534">
        <v>78</v>
      </c>
      <c r="D534">
        <v>71</v>
      </c>
      <c r="E534" s="1">
        <v>42746</v>
      </c>
      <c r="F534" t="s">
        <v>47</v>
      </c>
      <c r="G534">
        <v>52816918</v>
      </c>
      <c r="H534" t="s">
        <v>73</v>
      </c>
      <c r="I534" t="s">
        <v>160</v>
      </c>
      <c r="J534">
        <v>51</v>
      </c>
      <c r="K534" s="1">
        <v>42736</v>
      </c>
      <c r="L534" t="s">
        <v>424</v>
      </c>
      <c r="M534" s="6">
        <v>2133333</v>
      </c>
      <c r="N534" s="6">
        <v>0</v>
      </c>
      <c r="O534" s="6">
        <v>2133333</v>
      </c>
      <c r="P534" s="6">
        <v>2133333</v>
      </c>
      <c r="Q534" s="6">
        <v>0</v>
      </c>
    </row>
    <row r="535" spans="1:17" customFormat="1" x14ac:dyDescent="0.25">
      <c r="A535" t="s">
        <v>107</v>
      </c>
      <c r="B535" t="s">
        <v>63</v>
      </c>
      <c r="C535">
        <v>79</v>
      </c>
      <c r="D535">
        <v>72</v>
      </c>
      <c r="E535" s="1">
        <v>42746</v>
      </c>
      <c r="F535" t="s">
        <v>47</v>
      </c>
      <c r="G535">
        <v>80112111</v>
      </c>
      <c r="H535" t="s">
        <v>205</v>
      </c>
      <c r="I535" t="s">
        <v>160</v>
      </c>
      <c r="J535">
        <v>53</v>
      </c>
      <c r="K535" s="1">
        <v>42736</v>
      </c>
      <c r="L535" t="s">
        <v>425</v>
      </c>
      <c r="M535" s="6">
        <v>1066666</v>
      </c>
      <c r="N535" s="6">
        <v>0</v>
      </c>
      <c r="O535" s="6">
        <v>1066666</v>
      </c>
      <c r="P535" s="6">
        <v>1066666</v>
      </c>
      <c r="Q535" s="6">
        <v>0</v>
      </c>
    </row>
    <row r="536" spans="1:17" customFormat="1" x14ac:dyDescent="0.25">
      <c r="A536" t="s">
        <v>107</v>
      </c>
      <c r="B536" t="s">
        <v>63</v>
      </c>
      <c r="C536">
        <v>83</v>
      </c>
      <c r="D536">
        <v>76</v>
      </c>
      <c r="E536" s="1">
        <v>42746</v>
      </c>
      <c r="F536" t="s">
        <v>47</v>
      </c>
      <c r="G536">
        <v>1020743505</v>
      </c>
      <c r="H536" t="s">
        <v>206</v>
      </c>
      <c r="I536" t="s">
        <v>160</v>
      </c>
      <c r="J536">
        <v>56</v>
      </c>
      <c r="K536" s="1">
        <v>42736</v>
      </c>
      <c r="L536" t="s">
        <v>426</v>
      </c>
      <c r="M536" s="6">
        <v>1066667</v>
      </c>
      <c r="N536" s="6">
        <v>0</v>
      </c>
      <c r="O536" s="6">
        <v>1066667</v>
      </c>
      <c r="P536" s="6">
        <v>1066667</v>
      </c>
      <c r="Q536" s="6">
        <v>0</v>
      </c>
    </row>
    <row r="537" spans="1:17" customFormat="1" x14ac:dyDescent="0.25">
      <c r="A537" t="s">
        <v>107</v>
      </c>
      <c r="B537" t="s">
        <v>63</v>
      </c>
      <c r="C537">
        <v>84</v>
      </c>
      <c r="D537">
        <v>77</v>
      </c>
      <c r="E537" s="1">
        <v>42746</v>
      </c>
      <c r="F537" t="s">
        <v>47</v>
      </c>
      <c r="G537">
        <v>79415517</v>
      </c>
      <c r="H537" t="s">
        <v>216</v>
      </c>
      <c r="I537" t="s">
        <v>160</v>
      </c>
      <c r="J537">
        <v>57</v>
      </c>
      <c r="K537" s="1">
        <v>42736</v>
      </c>
      <c r="L537" t="s">
        <v>427</v>
      </c>
      <c r="M537" s="6">
        <v>2723333</v>
      </c>
      <c r="N537" s="6">
        <v>0</v>
      </c>
      <c r="O537" s="6">
        <v>2723333</v>
      </c>
      <c r="P537" s="6">
        <v>2723333</v>
      </c>
      <c r="Q537" s="6">
        <v>0</v>
      </c>
    </row>
    <row r="538" spans="1:17" customFormat="1" x14ac:dyDescent="0.25">
      <c r="A538" t="s">
        <v>107</v>
      </c>
      <c r="B538" t="s">
        <v>63</v>
      </c>
      <c r="C538">
        <v>85</v>
      </c>
      <c r="D538">
        <v>78</v>
      </c>
      <c r="E538" s="1">
        <v>42746</v>
      </c>
      <c r="F538" t="s">
        <v>47</v>
      </c>
      <c r="G538">
        <v>80041030</v>
      </c>
      <c r="H538" t="s">
        <v>217</v>
      </c>
      <c r="I538" t="s">
        <v>160</v>
      </c>
      <c r="J538">
        <v>58</v>
      </c>
      <c r="K538" s="1">
        <v>42736</v>
      </c>
      <c r="L538" t="s">
        <v>428</v>
      </c>
      <c r="M538" s="6">
        <v>2218200</v>
      </c>
      <c r="N538" s="6">
        <v>0</v>
      </c>
      <c r="O538" s="6">
        <v>2218200</v>
      </c>
      <c r="P538" s="6">
        <v>2218200</v>
      </c>
      <c r="Q538" s="6">
        <v>0</v>
      </c>
    </row>
    <row r="539" spans="1:17" customFormat="1" x14ac:dyDescent="0.25">
      <c r="A539" t="s">
        <v>107</v>
      </c>
      <c r="B539" t="s">
        <v>63</v>
      </c>
      <c r="C539">
        <v>86</v>
      </c>
      <c r="D539">
        <v>79</v>
      </c>
      <c r="E539" s="1">
        <v>42746</v>
      </c>
      <c r="F539" t="s">
        <v>47</v>
      </c>
      <c r="G539">
        <v>79951944</v>
      </c>
      <c r="H539" t="s">
        <v>218</v>
      </c>
      <c r="I539" t="s">
        <v>160</v>
      </c>
      <c r="J539">
        <v>60</v>
      </c>
      <c r="K539" s="1">
        <v>42736</v>
      </c>
      <c r="L539" t="s">
        <v>429</v>
      </c>
      <c r="M539" s="6">
        <v>1333334</v>
      </c>
      <c r="N539" s="6">
        <v>0</v>
      </c>
      <c r="O539" s="6">
        <v>1333334</v>
      </c>
      <c r="P539" s="6">
        <v>1333334</v>
      </c>
      <c r="Q539" s="6">
        <v>0</v>
      </c>
    </row>
    <row r="540" spans="1:17" customFormat="1" x14ac:dyDescent="0.25">
      <c r="A540" t="s">
        <v>107</v>
      </c>
      <c r="B540" t="s">
        <v>63</v>
      </c>
      <c r="C540">
        <v>87</v>
      </c>
      <c r="D540">
        <v>80</v>
      </c>
      <c r="E540" s="1">
        <v>42746</v>
      </c>
      <c r="F540" t="s">
        <v>47</v>
      </c>
      <c r="G540">
        <v>51650636</v>
      </c>
      <c r="H540" t="s">
        <v>221</v>
      </c>
      <c r="I540" t="s">
        <v>160</v>
      </c>
      <c r="J540">
        <v>61</v>
      </c>
      <c r="K540" s="1">
        <v>42736</v>
      </c>
      <c r="L540" t="s">
        <v>430</v>
      </c>
      <c r="M540" s="6">
        <v>1867200</v>
      </c>
      <c r="N540" s="6">
        <v>0</v>
      </c>
      <c r="O540" s="6">
        <v>1867200</v>
      </c>
      <c r="P540" s="6">
        <v>1867200</v>
      </c>
      <c r="Q540" s="6">
        <v>0</v>
      </c>
    </row>
    <row r="541" spans="1:17" customFormat="1" x14ac:dyDescent="0.25">
      <c r="A541" t="s">
        <v>107</v>
      </c>
      <c r="B541" t="s">
        <v>63</v>
      </c>
      <c r="C541">
        <v>88</v>
      </c>
      <c r="D541">
        <v>81</v>
      </c>
      <c r="E541" s="1">
        <v>42746</v>
      </c>
      <c r="F541" t="s">
        <v>47</v>
      </c>
      <c r="G541">
        <v>22501932</v>
      </c>
      <c r="H541" t="s">
        <v>219</v>
      </c>
      <c r="I541" t="s">
        <v>160</v>
      </c>
      <c r="J541">
        <v>59</v>
      </c>
      <c r="K541" s="1">
        <v>42736</v>
      </c>
      <c r="L541" t="s">
        <v>431</v>
      </c>
      <c r="M541" s="6">
        <v>1867200</v>
      </c>
      <c r="N541" s="6">
        <v>0</v>
      </c>
      <c r="O541" s="6">
        <v>1867200</v>
      </c>
      <c r="P541" s="6">
        <v>1867200</v>
      </c>
      <c r="Q541" s="6">
        <v>0</v>
      </c>
    </row>
    <row r="542" spans="1:17" customFormat="1" x14ac:dyDescent="0.25">
      <c r="A542" t="s">
        <v>107</v>
      </c>
      <c r="B542" t="s">
        <v>63</v>
      </c>
      <c r="C542">
        <v>91</v>
      </c>
      <c r="D542">
        <v>84</v>
      </c>
      <c r="E542" s="1">
        <v>42746</v>
      </c>
      <c r="F542" t="s">
        <v>47</v>
      </c>
      <c r="G542">
        <v>8722208</v>
      </c>
      <c r="H542" t="s">
        <v>220</v>
      </c>
      <c r="I542" t="s">
        <v>160</v>
      </c>
      <c r="J542">
        <v>62</v>
      </c>
      <c r="K542" s="1">
        <v>42736</v>
      </c>
      <c r="L542" t="s">
        <v>432</v>
      </c>
      <c r="M542" s="6">
        <v>1867200</v>
      </c>
      <c r="N542" s="6">
        <v>0</v>
      </c>
      <c r="O542" s="6">
        <v>1867200</v>
      </c>
      <c r="P542" s="6">
        <v>1867200</v>
      </c>
      <c r="Q542" s="6">
        <v>0</v>
      </c>
    </row>
    <row r="543" spans="1:17" customFormat="1" x14ac:dyDescent="0.25">
      <c r="A543" t="s">
        <v>107</v>
      </c>
      <c r="B543" t="s">
        <v>63</v>
      </c>
      <c r="C543">
        <v>93</v>
      </c>
      <c r="D543">
        <v>86</v>
      </c>
      <c r="E543" s="1">
        <v>42746</v>
      </c>
      <c r="F543" t="s">
        <v>47</v>
      </c>
      <c r="G543">
        <v>79765033</v>
      </c>
      <c r="H543" t="s">
        <v>109</v>
      </c>
      <c r="I543" t="s">
        <v>160</v>
      </c>
      <c r="J543">
        <v>65</v>
      </c>
      <c r="K543" s="1">
        <v>42736</v>
      </c>
      <c r="L543" t="s">
        <v>433</v>
      </c>
      <c r="M543" s="6">
        <v>2400000</v>
      </c>
      <c r="N543" s="6">
        <v>0</v>
      </c>
      <c r="O543" s="6">
        <v>2400000</v>
      </c>
      <c r="P543" s="6">
        <v>2400000</v>
      </c>
      <c r="Q543" s="6">
        <v>0</v>
      </c>
    </row>
    <row r="544" spans="1:17" customFormat="1" x14ac:dyDescent="0.25">
      <c r="A544" t="s">
        <v>107</v>
      </c>
      <c r="B544" t="s">
        <v>63</v>
      </c>
      <c r="C544">
        <v>97</v>
      </c>
      <c r="D544">
        <v>90</v>
      </c>
      <c r="E544" s="1">
        <v>42746</v>
      </c>
      <c r="F544" t="s">
        <v>2</v>
      </c>
      <c r="G544">
        <v>830102646</v>
      </c>
      <c r="H544" t="s">
        <v>215</v>
      </c>
      <c r="I544" t="s">
        <v>5</v>
      </c>
      <c r="J544">
        <v>68</v>
      </c>
      <c r="K544" s="1">
        <v>42736</v>
      </c>
      <c r="L544" t="s">
        <v>434</v>
      </c>
      <c r="M544" s="6">
        <v>33991087</v>
      </c>
      <c r="N544" s="6">
        <v>0</v>
      </c>
      <c r="O544" s="6">
        <v>33991087</v>
      </c>
      <c r="P544" s="6">
        <v>33991087</v>
      </c>
      <c r="Q544" s="6">
        <v>0</v>
      </c>
    </row>
    <row r="545" spans="1:17" customFormat="1" x14ac:dyDescent="0.25">
      <c r="A545" t="s">
        <v>107</v>
      </c>
      <c r="B545" t="s">
        <v>63</v>
      </c>
      <c r="C545">
        <v>98</v>
      </c>
      <c r="D545">
        <v>91</v>
      </c>
      <c r="E545" s="1">
        <v>42746</v>
      </c>
      <c r="F545" t="s">
        <v>47</v>
      </c>
      <c r="G545">
        <v>52862078</v>
      </c>
      <c r="H545" t="s">
        <v>95</v>
      </c>
      <c r="I545" t="s">
        <v>160</v>
      </c>
      <c r="J545">
        <v>24</v>
      </c>
      <c r="K545" s="1">
        <v>42736</v>
      </c>
      <c r="L545" t="s">
        <v>435</v>
      </c>
      <c r="M545" s="6">
        <v>4873334</v>
      </c>
      <c r="N545" s="6">
        <v>0</v>
      </c>
      <c r="O545" s="6">
        <v>4873334</v>
      </c>
      <c r="P545" s="6">
        <v>4873334</v>
      </c>
      <c r="Q545" s="6">
        <v>0</v>
      </c>
    </row>
    <row r="546" spans="1:17" customFormat="1" x14ac:dyDescent="0.25">
      <c r="A546" t="s">
        <v>107</v>
      </c>
      <c r="B546" t="s">
        <v>63</v>
      </c>
      <c r="C546">
        <v>100</v>
      </c>
      <c r="D546">
        <v>93</v>
      </c>
      <c r="E546" s="1">
        <v>42746</v>
      </c>
      <c r="F546" t="s">
        <v>47</v>
      </c>
      <c r="G546">
        <v>1010190370</v>
      </c>
      <c r="H546" t="s">
        <v>83</v>
      </c>
      <c r="I546" t="s">
        <v>160</v>
      </c>
      <c r="J546">
        <v>14</v>
      </c>
      <c r="K546" s="1">
        <v>42736</v>
      </c>
      <c r="L546" t="s">
        <v>436</v>
      </c>
      <c r="M546" s="6">
        <v>2850000</v>
      </c>
      <c r="N546" s="6">
        <v>0</v>
      </c>
      <c r="O546" s="6">
        <v>2850000</v>
      </c>
      <c r="P546" s="6">
        <v>2850000</v>
      </c>
      <c r="Q546" s="6">
        <v>0</v>
      </c>
    </row>
    <row r="547" spans="1:17" customFormat="1" x14ac:dyDescent="0.25">
      <c r="A547" t="s">
        <v>107</v>
      </c>
      <c r="B547" t="s">
        <v>63</v>
      </c>
      <c r="C547">
        <v>102</v>
      </c>
      <c r="D547">
        <v>95</v>
      </c>
      <c r="E547" s="1">
        <v>42746</v>
      </c>
      <c r="F547" t="s">
        <v>47</v>
      </c>
      <c r="G547">
        <v>1144037315</v>
      </c>
      <c r="H547" t="s">
        <v>224</v>
      </c>
      <c r="I547" t="s">
        <v>160</v>
      </c>
      <c r="J547">
        <v>71</v>
      </c>
      <c r="K547" s="1">
        <v>42736</v>
      </c>
      <c r="L547" t="s">
        <v>437</v>
      </c>
      <c r="M547" s="6">
        <v>1850000</v>
      </c>
      <c r="N547" s="6">
        <v>0</v>
      </c>
      <c r="O547" s="6">
        <v>1850000</v>
      </c>
      <c r="P547" s="6">
        <v>1850000</v>
      </c>
      <c r="Q547" s="6">
        <v>0</v>
      </c>
    </row>
    <row r="548" spans="1:17" customFormat="1" x14ac:dyDescent="0.25">
      <c r="A548" t="s">
        <v>107</v>
      </c>
      <c r="B548" t="s">
        <v>63</v>
      </c>
      <c r="C548">
        <v>104</v>
      </c>
      <c r="D548">
        <v>97</v>
      </c>
      <c r="E548" s="1">
        <v>42746</v>
      </c>
      <c r="F548" t="s">
        <v>47</v>
      </c>
      <c r="G548">
        <v>79538529</v>
      </c>
      <c r="H548" t="s">
        <v>111</v>
      </c>
      <c r="I548" t="s">
        <v>5</v>
      </c>
      <c r="J548">
        <v>74</v>
      </c>
      <c r="K548" s="1">
        <v>42736</v>
      </c>
      <c r="L548" t="s">
        <v>438</v>
      </c>
      <c r="M548" s="6">
        <v>70000000</v>
      </c>
      <c r="N548" s="6">
        <v>0</v>
      </c>
      <c r="O548" s="6">
        <v>70000000</v>
      </c>
      <c r="P548" s="6">
        <v>70000000</v>
      </c>
      <c r="Q548" s="6">
        <v>0</v>
      </c>
    </row>
    <row r="549" spans="1:17" customFormat="1" x14ac:dyDescent="0.25">
      <c r="A549" t="s">
        <v>107</v>
      </c>
      <c r="B549" t="s">
        <v>63</v>
      </c>
      <c r="C549">
        <v>113</v>
      </c>
      <c r="D549">
        <v>106</v>
      </c>
      <c r="E549" s="1">
        <v>42746</v>
      </c>
      <c r="F549" t="s">
        <v>2</v>
      </c>
      <c r="G549">
        <v>800230829</v>
      </c>
      <c r="H549" t="s">
        <v>167</v>
      </c>
      <c r="I549" t="s">
        <v>62</v>
      </c>
      <c r="J549">
        <v>78</v>
      </c>
      <c r="K549" s="1">
        <v>42736</v>
      </c>
      <c r="L549" t="s">
        <v>439</v>
      </c>
      <c r="M549" s="6">
        <v>81220200</v>
      </c>
      <c r="N549" s="6">
        <v>0</v>
      </c>
      <c r="O549" s="6">
        <v>81220200</v>
      </c>
      <c r="P549" s="6">
        <v>81220200</v>
      </c>
      <c r="Q549" s="6">
        <v>0</v>
      </c>
    </row>
    <row r="550" spans="1:17" customFormat="1" x14ac:dyDescent="0.25">
      <c r="A550" t="s">
        <v>107</v>
      </c>
      <c r="B550" t="s">
        <v>63</v>
      </c>
      <c r="C550">
        <v>116</v>
      </c>
      <c r="D550">
        <v>108</v>
      </c>
      <c r="E550" s="1">
        <v>42746</v>
      </c>
      <c r="F550" t="s">
        <v>47</v>
      </c>
      <c r="G550">
        <v>1026250511</v>
      </c>
      <c r="H550" t="s">
        <v>178</v>
      </c>
      <c r="I550" t="s">
        <v>23</v>
      </c>
      <c r="J550">
        <v>12</v>
      </c>
      <c r="K550" s="1">
        <v>42736</v>
      </c>
      <c r="L550" t="s">
        <v>440</v>
      </c>
      <c r="M550" s="6">
        <v>6039600</v>
      </c>
      <c r="N550" s="6">
        <v>0</v>
      </c>
      <c r="O550" s="6">
        <v>6039600</v>
      </c>
      <c r="P550" s="6">
        <v>6039600</v>
      </c>
      <c r="Q550" s="6">
        <v>0</v>
      </c>
    </row>
    <row r="551" spans="1:17" customFormat="1" x14ac:dyDescent="0.25">
      <c r="A551" t="s">
        <v>107</v>
      </c>
      <c r="B551" t="s">
        <v>63</v>
      </c>
      <c r="C551">
        <v>117</v>
      </c>
      <c r="D551">
        <v>109</v>
      </c>
      <c r="E551" s="1">
        <v>42746</v>
      </c>
      <c r="F551" t="s">
        <v>47</v>
      </c>
      <c r="G551">
        <v>15049784</v>
      </c>
      <c r="H551" t="s">
        <v>66</v>
      </c>
      <c r="I551" t="s">
        <v>23</v>
      </c>
      <c r="J551">
        <v>12</v>
      </c>
      <c r="K551" s="1">
        <v>42736</v>
      </c>
      <c r="L551" t="s">
        <v>441</v>
      </c>
      <c r="M551" s="6">
        <v>6039600</v>
      </c>
      <c r="N551" s="6">
        <v>0</v>
      </c>
      <c r="O551" s="6">
        <v>6039600</v>
      </c>
      <c r="P551" s="6">
        <v>6039600</v>
      </c>
      <c r="Q551" s="6">
        <v>0</v>
      </c>
    </row>
    <row r="552" spans="1:17" customFormat="1" x14ac:dyDescent="0.25">
      <c r="A552" t="s">
        <v>107</v>
      </c>
      <c r="B552" t="s">
        <v>63</v>
      </c>
      <c r="C552">
        <v>118</v>
      </c>
      <c r="D552">
        <v>110</v>
      </c>
      <c r="E552" s="1">
        <v>42746</v>
      </c>
      <c r="F552" t="s">
        <v>47</v>
      </c>
      <c r="G552">
        <v>19222399</v>
      </c>
      <c r="H552" t="s">
        <v>162</v>
      </c>
      <c r="I552" t="s">
        <v>23</v>
      </c>
      <c r="J552">
        <v>12</v>
      </c>
      <c r="K552" s="1">
        <v>42736</v>
      </c>
      <c r="L552" t="s">
        <v>442</v>
      </c>
      <c r="M552" s="6">
        <v>6039600</v>
      </c>
      <c r="N552" s="6">
        <v>0</v>
      </c>
      <c r="O552" s="6">
        <v>6039600</v>
      </c>
      <c r="P552" s="6">
        <v>6039600</v>
      </c>
      <c r="Q552" s="6">
        <v>0</v>
      </c>
    </row>
    <row r="553" spans="1:17" customFormat="1" x14ac:dyDescent="0.25">
      <c r="A553" t="s">
        <v>107</v>
      </c>
      <c r="B553" t="s">
        <v>63</v>
      </c>
      <c r="C553">
        <v>119</v>
      </c>
      <c r="D553">
        <v>111</v>
      </c>
      <c r="E553" s="1">
        <v>42746</v>
      </c>
      <c r="F553" t="s">
        <v>47</v>
      </c>
      <c r="G553">
        <v>19372340</v>
      </c>
      <c r="H553" t="s">
        <v>67</v>
      </c>
      <c r="I553" t="s">
        <v>23</v>
      </c>
      <c r="J553">
        <v>12</v>
      </c>
      <c r="K553" s="1">
        <v>42736</v>
      </c>
      <c r="L553" t="s">
        <v>443</v>
      </c>
      <c r="M553" s="6">
        <v>6039600</v>
      </c>
      <c r="N553" s="6">
        <v>0</v>
      </c>
      <c r="O553" s="6">
        <v>6039600</v>
      </c>
      <c r="P553" s="6">
        <v>6039600</v>
      </c>
      <c r="Q553" s="6">
        <v>0</v>
      </c>
    </row>
    <row r="554" spans="1:17" customFormat="1" x14ac:dyDescent="0.25">
      <c r="A554" t="s">
        <v>107</v>
      </c>
      <c r="B554" t="s">
        <v>63</v>
      </c>
      <c r="C554">
        <v>120</v>
      </c>
      <c r="D554">
        <v>112</v>
      </c>
      <c r="E554" s="1">
        <v>42746</v>
      </c>
      <c r="F554" t="s">
        <v>47</v>
      </c>
      <c r="G554">
        <v>27252146</v>
      </c>
      <c r="H554" t="s">
        <v>68</v>
      </c>
      <c r="I554" t="s">
        <v>23</v>
      </c>
      <c r="J554">
        <v>12</v>
      </c>
      <c r="K554" s="1">
        <v>42736</v>
      </c>
      <c r="L554" t="s">
        <v>444</v>
      </c>
      <c r="M554" s="6">
        <v>5737600</v>
      </c>
      <c r="N554" s="6">
        <v>0</v>
      </c>
      <c r="O554" s="6">
        <v>5737600</v>
      </c>
      <c r="P554" s="6">
        <v>5737600</v>
      </c>
      <c r="Q554" s="6">
        <v>0</v>
      </c>
    </row>
    <row r="555" spans="1:17" customFormat="1" x14ac:dyDescent="0.25">
      <c r="A555" t="s">
        <v>107</v>
      </c>
      <c r="B555" t="s">
        <v>63</v>
      </c>
      <c r="C555">
        <v>121</v>
      </c>
      <c r="D555">
        <v>113</v>
      </c>
      <c r="E555" s="1">
        <v>42746</v>
      </c>
      <c r="F555" t="s">
        <v>47</v>
      </c>
      <c r="G555">
        <v>41636317</v>
      </c>
      <c r="H555" t="s">
        <v>69</v>
      </c>
      <c r="I555" t="s">
        <v>23</v>
      </c>
      <c r="J555">
        <v>12</v>
      </c>
      <c r="K555" s="1">
        <v>42736</v>
      </c>
      <c r="L555" t="s">
        <v>445</v>
      </c>
      <c r="M555" s="6">
        <v>6039600</v>
      </c>
      <c r="N555" s="6">
        <v>0</v>
      </c>
      <c r="O555" s="6">
        <v>6039600</v>
      </c>
      <c r="P555" s="6">
        <v>6039600</v>
      </c>
      <c r="Q555" s="6">
        <v>0</v>
      </c>
    </row>
    <row r="556" spans="1:17" customFormat="1" x14ac:dyDescent="0.25">
      <c r="A556" t="s">
        <v>107</v>
      </c>
      <c r="B556" t="s">
        <v>63</v>
      </c>
      <c r="C556">
        <v>122</v>
      </c>
      <c r="D556">
        <v>114</v>
      </c>
      <c r="E556" s="1">
        <v>42746</v>
      </c>
      <c r="F556" t="s">
        <v>47</v>
      </c>
      <c r="G556">
        <v>52395807</v>
      </c>
      <c r="H556" t="s">
        <v>179</v>
      </c>
      <c r="I556" t="s">
        <v>23</v>
      </c>
      <c r="J556">
        <v>12</v>
      </c>
      <c r="K556" s="1">
        <v>42736</v>
      </c>
      <c r="L556" t="s">
        <v>446</v>
      </c>
      <c r="M556" s="6">
        <v>6039600</v>
      </c>
      <c r="N556" s="6">
        <v>0</v>
      </c>
      <c r="O556" s="6">
        <v>6039600</v>
      </c>
      <c r="P556" s="6">
        <v>6039600</v>
      </c>
      <c r="Q556" s="6">
        <v>0</v>
      </c>
    </row>
    <row r="557" spans="1:17" customFormat="1" x14ac:dyDescent="0.25">
      <c r="A557" t="s">
        <v>107</v>
      </c>
      <c r="B557" t="s">
        <v>63</v>
      </c>
      <c r="C557">
        <v>123</v>
      </c>
      <c r="D557">
        <v>115</v>
      </c>
      <c r="E557" s="1">
        <v>42746</v>
      </c>
      <c r="F557" t="s">
        <v>47</v>
      </c>
      <c r="G557">
        <v>1032432645</v>
      </c>
      <c r="H557" t="s">
        <v>65</v>
      </c>
      <c r="I557" t="s">
        <v>23</v>
      </c>
      <c r="J557">
        <v>12</v>
      </c>
      <c r="K557" s="1">
        <v>42736</v>
      </c>
      <c r="L557" t="s">
        <v>447</v>
      </c>
      <c r="M557" s="6">
        <v>6039600</v>
      </c>
      <c r="N557" s="6">
        <v>0</v>
      </c>
      <c r="O557" s="6">
        <v>6039600</v>
      </c>
      <c r="P557" s="6">
        <v>6039600</v>
      </c>
      <c r="Q557" s="6">
        <v>0</v>
      </c>
    </row>
    <row r="558" spans="1:17" customFormat="1" x14ac:dyDescent="0.25">
      <c r="A558" t="s">
        <v>107</v>
      </c>
      <c r="B558" t="s">
        <v>63</v>
      </c>
      <c r="C558">
        <v>124</v>
      </c>
      <c r="D558">
        <v>116</v>
      </c>
      <c r="E558" s="1">
        <v>42746</v>
      </c>
      <c r="F558" t="s">
        <v>47</v>
      </c>
      <c r="G558">
        <v>79959809</v>
      </c>
      <c r="H558" t="s">
        <v>180</v>
      </c>
      <c r="I558" t="s">
        <v>23</v>
      </c>
      <c r="J558">
        <v>12</v>
      </c>
      <c r="K558" s="1">
        <v>42736</v>
      </c>
      <c r="L558" t="s">
        <v>448</v>
      </c>
      <c r="M558" s="6">
        <v>6039600</v>
      </c>
      <c r="N558" s="6">
        <v>0</v>
      </c>
      <c r="O558" s="6">
        <v>6039600</v>
      </c>
      <c r="P558" s="6">
        <v>6039600</v>
      </c>
      <c r="Q558" s="6">
        <v>0</v>
      </c>
    </row>
    <row r="559" spans="1:17" customFormat="1" x14ac:dyDescent="0.25">
      <c r="A559" t="s">
        <v>107</v>
      </c>
      <c r="B559" t="s">
        <v>63</v>
      </c>
      <c r="C559">
        <v>125</v>
      </c>
      <c r="D559">
        <v>117</v>
      </c>
      <c r="E559" s="1">
        <v>42746</v>
      </c>
      <c r="F559" t="s">
        <v>47</v>
      </c>
      <c r="G559">
        <v>51907536</v>
      </c>
      <c r="H559" t="s">
        <v>76</v>
      </c>
      <c r="I559" t="s">
        <v>160</v>
      </c>
      <c r="J559">
        <v>11</v>
      </c>
      <c r="K559" s="1">
        <v>42736</v>
      </c>
      <c r="L559" t="s">
        <v>449</v>
      </c>
      <c r="M559" s="6">
        <v>2650000</v>
      </c>
      <c r="N559" s="6">
        <v>0</v>
      </c>
      <c r="O559" s="6">
        <v>2650000</v>
      </c>
      <c r="P559" s="6">
        <v>2650000</v>
      </c>
      <c r="Q559" s="6">
        <v>0</v>
      </c>
    </row>
    <row r="560" spans="1:17" customFormat="1" x14ac:dyDescent="0.25">
      <c r="A560" t="s">
        <v>107</v>
      </c>
      <c r="B560" t="s">
        <v>63</v>
      </c>
      <c r="C560">
        <v>126</v>
      </c>
      <c r="D560">
        <v>118</v>
      </c>
      <c r="E560" s="1">
        <v>42746</v>
      </c>
      <c r="F560" t="s">
        <v>47</v>
      </c>
      <c r="G560">
        <v>79415517</v>
      </c>
      <c r="H560" t="s">
        <v>216</v>
      </c>
      <c r="I560" t="s">
        <v>160</v>
      </c>
      <c r="J560">
        <v>57</v>
      </c>
      <c r="K560" s="1">
        <v>42736</v>
      </c>
      <c r="L560" t="s">
        <v>450</v>
      </c>
      <c r="M560" s="6">
        <v>4300000</v>
      </c>
      <c r="N560" s="6">
        <v>0</v>
      </c>
      <c r="O560" s="6">
        <v>4300000</v>
      </c>
      <c r="P560" s="6">
        <v>4300000</v>
      </c>
      <c r="Q560" s="6">
        <v>0</v>
      </c>
    </row>
    <row r="561" spans="1:17" customFormat="1" x14ac:dyDescent="0.25">
      <c r="A561" t="s">
        <v>107</v>
      </c>
      <c r="B561" t="s">
        <v>63</v>
      </c>
      <c r="C561">
        <v>127</v>
      </c>
      <c r="D561">
        <v>119</v>
      </c>
      <c r="E561" s="1">
        <v>42746</v>
      </c>
      <c r="F561" t="s">
        <v>47</v>
      </c>
      <c r="G561">
        <v>1022957446</v>
      </c>
      <c r="H561" t="s">
        <v>75</v>
      </c>
      <c r="I561" t="s">
        <v>160</v>
      </c>
      <c r="J561">
        <v>32</v>
      </c>
      <c r="K561" s="1">
        <v>42736</v>
      </c>
      <c r="L561" t="s">
        <v>451</v>
      </c>
      <c r="M561" s="6">
        <v>2060000</v>
      </c>
      <c r="N561" s="6">
        <v>0</v>
      </c>
      <c r="O561" s="6">
        <v>2060000</v>
      </c>
      <c r="P561" s="6">
        <v>2060000</v>
      </c>
      <c r="Q561" s="6">
        <v>0</v>
      </c>
    </row>
    <row r="562" spans="1:17" customFormat="1" x14ac:dyDescent="0.25">
      <c r="A562" t="s">
        <v>107</v>
      </c>
      <c r="B562" t="s">
        <v>63</v>
      </c>
      <c r="C562">
        <v>128</v>
      </c>
      <c r="D562">
        <v>120</v>
      </c>
      <c r="E562" s="1">
        <v>42746</v>
      </c>
      <c r="F562" t="s">
        <v>47</v>
      </c>
      <c r="G562">
        <v>1070586930</v>
      </c>
      <c r="H562" t="s">
        <v>187</v>
      </c>
      <c r="I562" t="s">
        <v>160</v>
      </c>
      <c r="J562">
        <v>20</v>
      </c>
      <c r="K562" s="1">
        <v>42736</v>
      </c>
      <c r="L562" t="s">
        <v>452</v>
      </c>
      <c r="M562" s="6">
        <v>5500000</v>
      </c>
      <c r="N562" s="6">
        <v>0</v>
      </c>
      <c r="O562" s="6">
        <v>5500000</v>
      </c>
      <c r="P562" s="6">
        <v>5500000</v>
      </c>
      <c r="Q562" s="6">
        <v>0</v>
      </c>
    </row>
    <row r="563" spans="1:17" customFormat="1" x14ac:dyDescent="0.25">
      <c r="A563" t="s">
        <v>107</v>
      </c>
      <c r="B563" t="s">
        <v>63</v>
      </c>
      <c r="C563">
        <v>129</v>
      </c>
      <c r="D563">
        <v>121</v>
      </c>
      <c r="E563" s="1">
        <v>42746</v>
      </c>
      <c r="F563" t="s">
        <v>47</v>
      </c>
      <c r="G563">
        <v>1031141363</v>
      </c>
      <c r="H563" t="s">
        <v>74</v>
      </c>
      <c r="I563" t="s">
        <v>160</v>
      </c>
      <c r="J563">
        <v>12</v>
      </c>
      <c r="K563" s="1">
        <v>42736</v>
      </c>
      <c r="L563" t="s">
        <v>453</v>
      </c>
      <c r="M563" s="6">
        <v>2500000</v>
      </c>
      <c r="N563" s="6">
        <v>0</v>
      </c>
      <c r="O563" s="6">
        <v>2500000</v>
      </c>
      <c r="P563" s="6">
        <v>2500000</v>
      </c>
      <c r="Q563" s="6">
        <v>0</v>
      </c>
    </row>
    <row r="564" spans="1:17" customFormat="1" x14ac:dyDescent="0.25">
      <c r="A564" t="s">
        <v>107</v>
      </c>
      <c r="B564" t="s">
        <v>63</v>
      </c>
      <c r="C564">
        <v>130</v>
      </c>
      <c r="D564">
        <v>122</v>
      </c>
      <c r="E564" s="1">
        <v>42746</v>
      </c>
      <c r="F564" t="s">
        <v>47</v>
      </c>
      <c r="G564">
        <v>51985575</v>
      </c>
      <c r="H564" t="s">
        <v>78</v>
      </c>
      <c r="I564" t="s">
        <v>160</v>
      </c>
      <c r="J564">
        <v>41</v>
      </c>
      <c r="K564" s="1">
        <v>42736</v>
      </c>
      <c r="L564" t="s">
        <v>454</v>
      </c>
      <c r="M564" s="6">
        <v>2000000</v>
      </c>
      <c r="N564" s="6">
        <v>0</v>
      </c>
      <c r="O564" s="6">
        <v>2000000</v>
      </c>
      <c r="P564" s="6">
        <v>2000000</v>
      </c>
      <c r="Q564" s="6">
        <v>0</v>
      </c>
    </row>
    <row r="565" spans="1:17" customFormat="1" x14ac:dyDescent="0.25">
      <c r="A565" t="s">
        <v>107</v>
      </c>
      <c r="B565" t="s">
        <v>63</v>
      </c>
      <c r="C565">
        <v>131</v>
      </c>
      <c r="D565">
        <v>123</v>
      </c>
      <c r="E565" s="1">
        <v>42746</v>
      </c>
      <c r="F565" t="s">
        <v>47</v>
      </c>
      <c r="G565">
        <v>52430619</v>
      </c>
      <c r="H565" t="s">
        <v>197</v>
      </c>
      <c r="I565" t="s">
        <v>160</v>
      </c>
      <c r="J565">
        <v>38</v>
      </c>
      <c r="K565" s="1">
        <v>42736</v>
      </c>
      <c r="L565" t="s">
        <v>455</v>
      </c>
      <c r="M565" s="6">
        <v>5000000</v>
      </c>
      <c r="N565" s="6">
        <v>0</v>
      </c>
      <c r="O565" s="6">
        <v>5000000</v>
      </c>
      <c r="P565" s="6">
        <v>5000000</v>
      </c>
      <c r="Q565" s="6">
        <v>0</v>
      </c>
    </row>
    <row r="566" spans="1:17" customFormat="1" x14ac:dyDescent="0.25">
      <c r="A566" t="s">
        <v>107</v>
      </c>
      <c r="B566" t="s">
        <v>63</v>
      </c>
      <c r="C566">
        <v>132</v>
      </c>
      <c r="D566">
        <v>124</v>
      </c>
      <c r="E566" s="1">
        <v>42746</v>
      </c>
      <c r="F566" t="s">
        <v>47</v>
      </c>
      <c r="G566">
        <v>12240699</v>
      </c>
      <c r="H566" t="s">
        <v>80</v>
      </c>
      <c r="I566" t="s">
        <v>160</v>
      </c>
      <c r="J566">
        <v>47</v>
      </c>
      <c r="K566" s="1">
        <v>42736</v>
      </c>
      <c r="L566" t="s">
        <v>456</v>
      </c>
      <c r="M566" s="6">
        <v>4000000</v>
      </c>
      <c r="N566" s="6">
        <v>0</v>
      </c>
      <c r="O566" s="6">
        <v>4000000</v>
      </c>
      <c r="P566" s="6">
        <v>4000000</v>
      </c>
      <c r="Q566" s="6">
        <v>0</v>
      </c>
    </row>
    <row r="567" spans="1:17" customFormat="1" x14ac:dyDescent="0.25">
      <c r="A567" t="s">
        <v>107</v>
      </c>
      <c r="B567" t="s">
        <v>63</v>
      </c>
      <c r="C567">
        <v>133</v>
      </c>
      <c r="D567">
        <v>125</v>
      </c>
      <c r="E567" s="1">
        <v>42746</v>
      </c>
      <c r="F567" t="s">
        <v>47</v>
      </c>
      <c r="G567">
        <v>53102450</v>
      </c>
      <c r="H567" t="s">
        <v>183</v>
      </c>
      <c r="I567" t="s">
        <v>160</v>
      </c>
      <c r="J567">
        <v>13</v>
      </c>
      <c r="K567" s="1">
        <v>42736</v>
      </c>
      <c r="L567" t="s">
        <v>457</v>
      </c>
      <c r="M567" s="6">
        <v>2000000</v>
      </c>
      <c r="N567" s="6">
        <v>0</v>
      </c>
      <c r="O567" s="6">
        <v>2000000</v>
      </c>
      <c r="P567" s="6">
        <v>2000000</v>
      </c>
      <c r="Q567" s="6">
        <v>0</v>
      </c>
    </row>
    <row r="568" spans="1:17" customFormat="1" x14ac:dyDescent="0.25">
      <c r="A568" t="s">
        <v>107</v>
      </c>
      <c r="B568" t="s">
        <v>63</v>
      </c>
      <c r="C568">
        <v>134</v>
      </c>
      <c r="D568">
        <v>126</v>
      </c>
      <c r="E568" s="1">
        <v>42746</v>
      </c>
      <c r="F568" t="s">
        <v>47</v>
      </c>
      <c r="G568">
        <v>52437503</v>
      </c>
      <c r="H568" t="s">
        <v>77</v>
      </c>
      <c r="I568" t="s">
        <v>160</v>
      </c>
      <c r="J568">
        <v>9</v>
      </c>
      <c r="K568" s="1">
        <v>42736</v>
      </c>
      <c r="L568" t="s">
        <v>458</v>
      </c>
      <c r="M568" s="6">
        <v>3000000</v>
      </c>
      <c r="N568" s="6">
        <v>0</v>
      </c>
      <c r="O568" s="6">
        <v>3000000</v>
      </c>
      <c r="P568" s="6">
        <v>3000000</v>
      </c>
      <c r="Q568" s="6">
        <v>0</v>
      </c>
    </row>
    <row r="569" spans="1:17" customFormat="1" x14ac:dyDescent="0.25">
      <c r="A569" t="s">
        <v>107</v>
      </c>
      <c r="B569" t="s">
        <v>63</v>
      </c>
      <c r="C569">
        <v>135</v>
      </c>
      <c r="D569">
        <v>127</v>
      </c>
      <c r="E569" s="1">
        <v>42746</v>
      </c>
      <c r="F569" t="s">
        <v>47</v>
      </c>
      <c r="G569">
        <v>52879389</v>
      </c>
      <c r="H569" t="s">
        <v>188</v>
      </c>
      <c r="I569" t="s">
        <v>160</v>
      </c>
      <c r="J569">
        <v>25</v>
      </c>
      <c r="K569" s="1">
        <v>42736</v>
      </c>
      <c r="L569" t="s">
        <v>459</v>
      </c>
      <c r="M569" s="6">
        <v>6000000</v>
      </c>
      <c r="N569" s="6">
        <v>0</v>
      </c>
      <c r="O569" s="6">
        <v>6000000</v>
      </c>
      <c r="P569" s="6">
        <v>6000000</v>
      </c>
      <c r="Q569" s="6">
        <v>0</v>
      </c>
    </row>
    <row r="570" spans="1:17" customFormat="1" x14ac:dyDescent="0.25">
      <c r="A570" t="s">
        <v>107</v>
      </c>
      <c r="B570" t="s">
        <v>63</v>
      </c>
      <c r="C570">
        <v>136</v>
      </c>
      <c r="D570">
        <v>128</v>
      </c>
      <c r="E570" s="1">
        <v>42746</v>
      </c>
      <c r="F570" t="s">
        <v>47</v>
      </c>
      <c r="G570">
        <v>53166511</v>
      </c>
      <c r="H570" t="s">
        <v>198</v>
      </c>
      <c r="I570" t="s">
        <v>160</v>
      </c>
      <c r="J570">
        <v>39</v>
      </c>
      <c r="K570" s="1">
        <v>42736</v>
      </c>
      <c r="L570" t="s">
        <v>460</v>
      </c>
      <c r="M570" s="6">
        <v>4500000</v>
      </c>
      <c r="N570" s="6">
        <v>0</v>
      </c>
      <c r="O570" s="6">
        <v>4500000</v>
      </c>
      <c r="P570" s="6">
        <v>4500000</v>
      </c>
      <c r="Q570" s="6">
        <v>0</v>
      </c>
    </row>
    <row r="571" spans="1:17" customFormat="1" x14ac:dyDescent="0.25">
      <c r="A571" t="s">
        <v>107</v>
      </c>
      <c r="B571" t="s">
        <v>63</v>
      </c>
      <c r="C571">
        <v>137</v>
      </c>
      <c r="D571">
        <v>129</v>
      </c>
      <c r="E571" s="1">
        <v>42746</v>
      </c>
      <c r="F571" t="s">
        <v>47</v>
      </c>
      <c r="G571">
        <v>79614766</v>
      </c>
      <c r="H571" t="s">
        <v>193</v>
      </c>
      <c r="I571" t="s">
        <v>160</v>
      </c>
      <c r="J571">
        <v>35</v>
      </c>
      <c r="K571" s="1">
        <v>42736</v>
      </c>
      <c r="L571" t="s">
        <v>461</v>
      </c>
      <c r="M571" s="6">
        <v>2500000</v>
      </c>
      <c r="N571" s="6">
        <v>0</v>
      </c>
      <c r="O571" s="6">
        <v>2500000</v>
      </c>
      <c r="P571" s="6">
        <v>2500000</v>
      </c>
      <c r="Q571" s="6">
        <v>0</v>
      </c>
    </row>
    <row r="572" spans="1:17" customFormat="1" x14ac:dyDescent="0.25">
      <c r="A572" t="s">
        <v>107</v>
      </c>
      <c r="B572" t="s">
        <v>63</v>
      </c>
      <c r="C572">
        <v>138</v>
      </c>
      <c r="D572">
        <v>130</v>
      </c>
      <c r="E572" s="1">
        <v>42746</v>
      </c>
      <c r="F572" t="s">
        <v>47</v>
      </c>
      <c r="G572">
        <v>79692076</v>
      </c>
      <c r="H572" t="s">
        <v>182</v>
      </c>
      <c r="I572" t="s">
        <v>160</v>
      </c>
      <c r="J572">
        <v>7</v>
      </c>
      <c r="K572" s="1">
        <v>42736</v>
      </c>
      <c r="L572" t="s">
        <v>462</v>
      </c>
      <c r="M572" s="6">
        <v>6500000</v>
      </c>
      <c r="N572" s="6">
        <v>0</v>
      </c>
      <c r="O572" s="6">
        <v>6500000</v>
      </c>
      <c r="P572" s="6">
        <v>6500000</v>
      </c>
      <c r="Q572" s="6">
        <v>0</v>
      </c>
    </row>
    <row r="573" spans="1:17" customFormat="1" x14ac:dyDescent="0.25">
      <c r="A573" t="s">
        <v>107</v>
      </c>
      <c r="B573" t="s">
        <v>63</v>
      </c>
      <c r="C573">
        <v>139</v>
      </c>
      <c r="D573">
        <v>131</v>
      </c>
      <c r="E573" s="1">
        <v>42746</v>
      </c>
      <c r="F573" t="s">
        <v>47</v>
      </c>
      <c r="G573">
        <v>79235519</v>
      </c>
      <c r="H573" t="s">
        <v>168</v>
      </c>
      <c r="I573" t="s">
        <v>160</v>
      </c>
      <c r="J573">
        <v>22</v>
      </c>
      <c r="K573" s="1">
        <v>42736</v>
      </c>
      <c r="L573" t="s">
        <v>463</v>
      </c>
      <c r="M573" s="6">
        <v>5000000</v>
      </c>
      <c r="N573" s="6">
        <v>0</v>
      </c>
      <c r="O573" s="6">
        <v>5000000</v>
      </c>
      <c r="P573" s="6">
        <v>5000000</v>
      </c>
      <c r="Q573" s="6">
        <v>0</v>
      </c>
    </row>
    <row r="574" spans="1:17" customFormat="1" x14ac:dyDescent="0.25">
      <c r="A574" t="s">
        <v>107</v>
      </c>
      <c r="B574" t="s">
        <v>63</v>
      </c>
      <c r="C574">
        <v>142</v>
      </c>
      <c r="D574">
        <v>134</v>
      </c>
      <c r="E574" s="1">
        <v>42746</v>
      </c>
      <c r="F574" t="s">
        <v>2</v>
      </c>
      <c r="G574">
        <v>900921304</v>
      </c>
      <c r="H574" t="s">
        <v>249</v>
      </c>
      <c r="I574" t="s">
        <v>161</v>
      </c>
      <c r="J574">
        <v>13209</v>
      </c>
      <c r="K574" s="1">
        <v>42736</v>
      </c>
      <c r="L574" t="s">
        <v>464</v>
      </c>
      <c r="M574" s="6">
        <v>234578811</v>
      </c>
      <c r="N574" s="6">
        <v>3150001</v>
      </c>
      <c r="O574" s="6">
        <v>231428810</v>
      </c>
      <c r="P574" s="6">
        <v>231428810</v>
      </c>
      <c r="Q574" s="6">
        <v>0</v>
      </c>
    </row>
    <row r="575" spans="1:17" customFormat="1" x14ac:dyDescent="0.25">
      <c r="A575" t="s">
        <v>107</v>
      </c>
      <c r="B575" t="s">
        <v>63</v>
      </c>
      <c r="C575">
        <v>143</v>
      </c>
      <c r="D575">
        <v>135</v>
      </c>
      <c r="E575" s="1">
        <v>42746</v>
      </c>
      <c r="F575" t="s">
        <v>2</v>
      </c>
      <c r="G575">
        <v>830037946</v>
      </c>
      <c r="H575" t="s">
        <v>248</v>
      </c>
      <c r="I575" t="s">
        <v>161</v>
      </c>
      <c r="J575">
        <v>13181</v>
      </c>
      <c r="K575" s="1">
        <v>42736</v>
      </c>
      <c r="L575" t="s">
        <v>465</v>
      </c>
      <c r="M575" s="6">
        <v>9700993</v>
      </c>
      <c r="N575" s="6">
        <v>0</v>
      </c>
      <c r="O575" s="6">
        <v>9700993</v>
      </c>
      <c r="P575" s="6">
        <v>9700993</v>
      </c>
      <c r="Q575" s="6">
        <v>0</v>
      </c>
    </row>
    <row r="576" spans="1:17" customFormat="1" x14ac:dyDescent="0.25">
      <c r="A576" t="s">
        <v>107</v>
      </c>
      <c r="B576" t="s">
        <v>63</v>
      </c>
      <c r="C576">
        <v>144</v>
      </c>
      <c r="D576">
        <v>136</v>
      </c>
      <c r="E576" s="1">
        <v>42746</v>
      </c>
      <c r="F576" t="s">
        <v>2</v>
      </c>
      <c r="G576">
        <v>890900943</v>
      </c>
      <c r="H576" t="s">
        <v>246</v>
      </c>
      <c r="I576" t="s">
        <v>161</v>
      </c>
      <c r="J576">
        <v>13178</v>
      </c>
      <c r="K576" s="1">
        <v>42736</v>
      </c>
      <c r="L576" t="s">
        <v>466</v>
      </c>
      <c r="M576" s="6">
        <v>19230092</v>
      </c>
      <c r="N576" s="6">
        <v>299692</v>
      </c>
      <c r="O576" s="6">
        <v>18930400</v>
      </c>
      <c r="P576" s="6">
        <v>18930400</v>
      </c>
      <c r="Q576" s="6">
        <v>0</v>
      </c>
    </row>
    <row r="577" spans="1:17" customFormat="1" x14ac:dyDescent="0.25">
      <c r="A577" t="s">
        <v>107</v>
      </c>
      <c r="B577" t="s">
        <v>63</v>
      </c>
      <c r="C577">
        <v>145</v>
      </c>
      <c r="D577">
        <v>137</v>
      </c>
      <c r="E577" s="1">
        <v>42746</v>
      </c>
      <c r="F577" t="s">
        <v>2</v>
      </c>
      <c r="G577">
        <v>900059238</v>
      </c>
      <c r="H577" t="s">
        <v>247</v>
      </c>
      <c r="I577" t="s">
        <v>161</v>
      </c>
      <c r="J577">
        <v>13174</v>
      </c>
      <c r="K577" s="1">
        <v>42736</v>
      </c>
      <c r="L577" t="s">
        <v>467</v>
      </c>
      <c r="M577" s="6">
        <v>19271500</v>
      </c>
      <c r="N577" s="6">
        <v>0</v>
      </c>
      <c r="O577" s="6">
        <v>19271500</v>
      </c>
      <c r="P577" s="6">
        <v>19271500</v>
      </c>
      <c r="Q577" s="6">
        <v>0</v>
      </c>
    </row>
    <row r="578" spans="1:17" customFormat="1" x14ac:dyDescent="0.25">
      <c r="A578" t="s">
        <v>107</v>
      </c>
      <c r="B578" t="s">
        <v>63</v>
      </c>
      <c r="C578">
        <v>146</v>
      </c>
      <c r="D578">
        <v>138</v>
      </c>
      <c r="E578" s="1">
        <v>42746</v>
      </c>
      <c r="F578" t="s">
        <v>47</v>
      </c>
      <c r="G578">
        <v>79538529</v>
      </c>
      <c r="H578" t="s">
        <v>111</v>
      </c>
      <c r="I578" t="s">
        <v>5</v>
      </c>
      <c r="J578">
        <v>74</v>
      </c>
      <c r="K578" s="1">
        <v>42736</v>
      </c>
      <c r="L578" t="s">
        <v>468</v>
      </c>
      <c r="M578" s="6">
        <v>35000000</v>
      </c>
      <c r="N578" s="6">
        <v>0</v>
      </c>
      <c r="O578" s="6">
        <v>35000000</v>
      </c>
      <c r="P578" s="6">
        <v>35000000</v>
      </c>
      <c r="Q578" s="6">
        <v>0</v>
      </c>
    </row>
    <row r="579" spans="1:17" customFormat="1" x14ac:dyDescent="0.25">
      <c r="A579" t="s">
        <v>107</v>
      </c>
      <c r="B579" t="s">
        <v>63</v>
      </c>
      <c r="C579">
        <v>147</v>
      </c>
      <c r="D579">
        <v>139</v>
      </c>
      <c r="E579" s="1">
        <v>42746</v>
      </c>
      <c r="F579" t="s">
        <v>47</v>
      </c>
      <c r="G579">
        <v>52938311</v>
      </c>
      <c r="H579" t="s">
        <v>191</v>
      </c>
      <c r="I579" t="s">
        <v>160</v>
      </c>
      <c r="J579">
        <v>34</v>
      </c>
      <c r="K579" s="1">
        <v>42736</v>
      </c>
      <c r="L579" t="s">
        <v>469</v>
      </c>
      <c r="M579" s="6">
        <v>2500000</v>
      </c>
      <c r="N579" s="6">
        <v>0</v>
      </c>
      <c r="O579" s="6">
        <v>2500000</v>
      </c>
      <c r="P579" s="6">
        <v>2500000</v>
      </c>
      <c r="Q579" s="6">
        <v>0</v>
      </c>
    </row>
    <row r="580" spans="1:17" customFormat="1" x14ac:dyDescent="0.25">
      <c r="A580" t="s">
        <v>107</v>
      </c>
      <c r="B580" t="s">
        <v>63</v>
      </c>
      <c r="C580">
        <v>36</v>
      </c>
      <c r="D580">
        <v>29</v>
      </c>
      <c r="E580" s="1">
        <v>42746</v>
      </c>
      <c r="F580" t="s">
        <v>47</v>
      </c>
      <c r="G580">
        <v>52437503</v>
      </c>
      <c r="H580" t="s">
        <v>77</v>
      </c>
      <c r="I580" t="s">
        <v>5</v>
      </c>
      <c r="J580">
        <v>9</v>
      </c>
      <c r="K580" s="1">
        <v>42736</v>
      </c>
      <c r="L580" t="s">
        <v>470</v>
      </c>
      <c r="M580" s="6">
        <v>1500000</v>
      </c>
      <c r="N580" s="6">
        <v>0</v>
      </c>
      <c r="O580" s="6">
        <v>1500000</v>
      </c>
      <c r="P580" s="6">
        <v>1500000</v>
      </c>
      <c r="Q580" s="6">
        <v>0</v>
      </c>
    </row>
    <row r="581" spans="1:17" customFormat="1" x14ac:dyDescent="0.25">
      <c r="A581" t="s">
        <v>107</v>
      </c>
      <c r="B581" t="s">
        <v>63</v>
      </c>
      <c r="C581">
        <v>37</v>
      </c>
      <c r="D581">
        <v>30</v>
      </c>
      <c r="E581" s="1">
        <v>42746</v>
      </c>
      <c r="F581" t="s">
        <v>47</v>
      </c>
      <c r="G581">
        <v>82391015</v>
      </c>
      <c r="H581" t="s">
        <v>181</v>
      </c>
      <c r="I581" t="s">
        <v>5</v>
      </c>
      <c r="J581">
        <v>8</v>
      </c>
      <c r="K581" s="1">
        <v>42736</v>
      </c>
      <c r="L581" t="s">
        <v>471</v>
      </c>
      <c r="M581" s="6">
        <v>2250000</v>
      </c>
      <c r="N581" s="6">
        <v>0</v>
      </c>
      <c r="O581" s="6">
        <v>2250000</v>
      </c>
      <c r="P581" s="6">
        <v>2250000</v>
      </c>
      <c r="Q581" s="6">
        <v>0</v>
      </c>
    </row>
    <row r="582" spans="1:17" customFormat="1" x14ac:dyDescent="0.25">
      <c r="A582" t="s">
        <v>107</v>
      </c>
      <c r="B582" t="s">
        <v>63</v>
      </c>
      <c r="C582">
        <v>38</v>
      </c>
      <c r="D582">
        <v>31</v>
      </c>
      <c r="E582" s="1">
        <v>42746</v>
      </c>
      <c r="F582" t="s">
        <v>47</v>
      </c>
      <c r="G582">
        <v>1016016305</v>
      </c>
      <c r="H582" t="s">
        <v>71</v>
      </c>
      <c r="I582" t="s">
        <v>5</v>
      </c>
      <c r="J582">
        <v>10</v>
      </c>
      <c r="K582" s="1">
        <v>42736</v>
      </c>
      <c r="L582" t="s">
        <v>472</v>
      </c>
      <c r="M582" s="6">
        <v>2250000</v>
      </c>
      <c r="N582" s="6">
        <v>0</v>
      </c>
      <c r="O582" s="6">
        <v>2250000</v>
      </c>
      <c r="P582" s="6">
        <v>2250000</v>
      </c>
      <c r="Q582" s="6">
        <v>0</v>
      </c>
    </row>
    <row r="583" spans="1:17" customFormat="1" x14ac:dyDescent="0.25">
      <c r="A583" t="s">
        <v>107</v>
      </c>
      <c r="B583" t="s">
        <v>63</v>
      </c>
      <c r="C583">
        <v>39</v>
      </c>
      <c r="D583">
        <v>32</v>
      </c>
      <c r="E583" s="1">
        <v>42746</v>
      </c>
      <c r="F583" t="s">
        <v>47</v>
      </c>
      <c r="G583">
        <v>79692076</v>
      </c>
      <c r="H583" t="s">
        <v>182</v>
      </c>
      <c r="I583" t="s">
        <v>5</v>
      </c>
      <c r="J583">
        <v>7</v>
      </c>
      <c r="K583" s="1">
        <v>42736</v>
      </c>
      <c r="L583" t="s">
        <v>473</v>
      </c>
      <c r="M583" s="6">
        <v>3200000</v>
      </c>
      <c r="N583" s="6">
        <v>0</v>
      </c>
      <c r="O583" s="6">
        <v>3200000</v>
      </c>
      <c r="P583" s="6">
        <v>3200000</v>
      </c>
      <c r="Q583" s="6">
        <v>0</v>
      </c>
    </row>
    <row r="584" spans="1:17" customFormat="1" x14ac:dyDescent="0.25">
      <c r="A584" t="s">
        <v>107</v>
      </c>
      <c r="B584" t="s">
        <v>63</v>
      </c>
      <c r="C584">
        <v>40</v>
      </c>
      <c r="D584">
        <v>33</v>
      </c>
      <c r="E584" s="1">
        <v>42746</v>
      </c>
      <c r="F584" t="s">
        <v>47</v>
      </c>
      <c r="G584">
        <v>53102450</v>
      </c>
      <c r="H584" t="s">
        <v>183</v>
      </c>
      <c r="I584" t="s">
        <v>5</v>
      </c>
      <c r="J584">
        <v>13</v>
      </c>
      <c r="K584" s="1">
        <v>42736</v>
      </c>
      <c r="L584" t="s">
        <v>474</v>
      </c>
      <c r="M584" s="6">
        <v>1000000</v>
      </c>
      <c r="N584" s="6">
        <v>0</v>
      </c>
      <c r="O584" s="6">
        <v>1000000</v>
      </c>
      <c r="P584" s="6">
        <v>1000000</v>
      </c>
      <c r="Q584" s="6">
        <v>0</v>
      </c>
    </row>
    <row r="585" spans="1:17" customFormat="1" x14ac:dyDescent="0.25">
      <c r="A585" t="s">
        <v>107</v>
      </c>
      <c r="B585" t="s">
        <v>63</v>
      </c>
      <c r="C585">
        <v>41</v>
      </c>
      <c r="D585">
        <v>34</v>
      </c>
      <c r="E585" s="1">
        <v>42746</v>
      </c>
      <c r="F585" t="s">
        <v>47</v>
      </c>
      <c r="G585">
        <v>1031141363</v>
      </c>
      <c r="H585" t="s">
        <v>74</v>
      </c>
      <c r="I585" t="s">
        <v>5</v>
      </c>
      <c r="J585">
        <v>12</v>
      </c>
      <c r="K585" s="1">
        <v>42736</v>
      </c>
      <c r="L585" t="s">
        <v>475</v>
      </c>
      <c r="M585" s="6">
        <v>1249999</v>
      </c>
      <c r="N585" s="6">
        <v>0</v>
      </c>
      <c r="O585" s="6">
        <v>1249999</v>
      </c>
      <c r="P585" s="6">
        <v>1249999</v>
      </c>
      <c r="Q585" s="6">
        <v>0</v>
      </c>
    </row>
    <row r="586" spans="1:17" customFormat="1" x14ac:dyDescent="0.25">
      <c r="A586" t="s">
        <v>107</v>
      </c>
      <c r="B586" t="s">
        <v>63</v>
      </c>
      <c r="C586">
        <v>42</v>
      </c>
      <c r="D586">
        <v>35</v>
      </c>
      <c r="E586" s="1">
        <v>42746</v>
      </c>
      <c r="F586" t="s">
        <v>47</v>
      </c>
      <c r="G586">
        <v>1015403868</v>
      </c>
      <c r="H586" t="s">
        <v>184</v>
      </c>
      <c r="I586" t="s">
        <v>5</v>
      </c>
      <c r="J586">
        <v>15</v>
      </c>
      <c r="K586" s="1">
        <v>42736</v>
      </c>
      <c r="L586" t="s">
        <v>476</v>
      </c>
      <c r="M586" s="6">
        <v>1249999</v>
      </c>
      <c r="N586" s="6">
        <v>0</v>
      </c>
      <c r="O586" s="6">
        <v>1249999</v>
      </c>
      <c r="P586" s="6">
        <v>1249999</v>
      </c>
      <c r="Q586" s="6">
        <v>0</v>
      </c>
    </row>
    <row r="587" spans="1:17" customFormat="1" x14ac:dyDescent="0.25">
      <c r="A587" t="s">
        <v>107</v>
      </c>
      <c r="B587" t="s">
        <v>63</v>
      </c>
      <c r="C587">
        <v>43</v>
      </c>
      <c r="D587">
        <v>36</v>
      </c>
      <c r="E587" s="1">
        <v>42746</v>
      </c>
      <c r="F587" t="s">
        <v>47</v>
      </c>
      <c r="G587">
        <v>51907536</v>
      </c>
      <c r="H587" t="s">
        <v>76</v>
      </c>
      <c r="I587" t="s">
        <v>5</v>
      </c>
      <c r="J587">
        <v>11</v>
      </c>
      <c r="K587" s="1">
        <v>42736</v>
      </c>
      <c r="L587" t="s">
        <v>477</v>
      </c>
      <c r="M587" s="6">
        <v>1324999</v>
      </c>
      <c r="N587" s="6">
        <v>0</v>
      </c>
      <c r="O587" s="6">
        <v>1324999</v>
      </c>
      <c r="P587" s="6">
        <v>1324999</v>
      </c>
      <c r="Q587" s="6">
        <v>0</v>
      </c>
    </row>
    <row r="588" spans="1:17" customFormat="1" x14ac:dyDescent="0.25">
      <c r="A588" t="s">
        <v>107</v>
      </c>
      <c r="B588" t="s">
        <v>63</v>
      </c>
      <c r="C588">
        <v>44</v>
      </c>
      <c r="D588">
        <v>37</v>
      </c>
      <c r="E588" s="1">
        <v>42746</v>
      </c>
      <c r="F588" t="s">
        <v>47</v>
      </c>
      <c r="G588">
        <v>52865785</v>
      </c>
      <c r="H588" t="s">
        <v>185</v>
      </c>
      <c r="I588" t="s">
        <v>5</v>
      </c>
      <c r="J588">
        <v>18</v>
      </c>
      <c r="K588" s="1">
        <v>42736</v>
      </c>
      <c r="L588" t="s">
        <v>478</v>
      </c>
      <c r="M588" s="6">
        <v>2150000</v>
      </c>
      <c r="N588" s="6">
        <v>0</v>
      </c>
      <c r="O588" s="6">
        <v>2150000</v>
      </c>
      <c r="P588" s="6">
        <v>2150000</v>
      </c>
      <c r="Q588" s="6">
        <v>0</v>
      </c>
    </row>
    <row r="589" spans="1:17" customFormat="1" x14ac:dyDescent="0.25">
      <c r="A589" t="s">
        <v>107</v>
      </c>
      <c r="B589" t="s">
        <v>63</v>
      </c>
      <c r="C589">
        <v>45</v>
      </c>
      <c r="D589">
        <v>38</v>
      </c>
      <c r="E589" s="1">
        <v>42746</v>
      </c>
      <c r="F589" t="s">
        <v>47</v>
      </c>
      <c r="G589">
        <v>79789076</v>
      </c>
      <c r="H589" t="s">
        <v>186</v>
      </c>
      <c r="I589" t="s">
        <v>5</v>
      </c>
      <c r="J589">
        <v>16</v>
      </c>
      <c r="K589" s="1">
        <v>42736</v>
      </c>
      <c r="L589" t="s">
        <v>479</v>
      </c>
      <c r="M589" s="6">
        <v>2500000</v>
      </c>
      <c r="N589" s="6">
        <v>0</v>
      </c>
      <c r="O589" s="6">
        <v>2500000</v>
      </c>
      <c r="P589" s="6">
        <v>2500000</v>
      </c>
      <c r="Q589" s="6">
        <v>0</v>
      </c>
    </row>
    <row r="590" spans="1:17" customFormat="1" x14ac:dyDescent="0.25">
      <c r="A590" t="s">
        <v>107</v>
      </c>
      <c r="B590" t="s">
        <v>63</v>
      </c>
      <c r="C590">
        <v>46</v>
      </c>
      <c r="D590">
        <v>39</v>
      </c>
      <c r="E590" s="1">
        <v>42746</v>
      </c>
      <c r="F590" t="s">
        <v>47</v>
      </c>
      <c r="G590">
        <v>53106551</v>
      </c>
      <c r="H590" t="s">
        <v>72</v>
      </c>
      <c r="I590" t="s">
        <v>5</v>
      </c>
      <c r="J590">
        <v>19</v>
      </c>
      <c r="K590" s="1">
        <v>42736</v>
      </c>
      <c r="L590" t="s">
        <v>480</v>
      </c>
      <c r="M590" s="6">
        <v>1549999</v>
      </c>
      <c r="N590" s="6">
        <v>0</v>
      </c>
      <c r="O590" s="6">
        <v>1549999</v>
      </c>
      <c r="P590" s="6">
        <v>1549999</v>
      </c>
      <c r="Q590" s="6">
        <v>0</v>
      </c>
    </row>
    <row r="591" spans="1:17" customFormat="1" x14ac:dyDescent="0.25">
      <c r="A591" t="s">
        <v>107</v>
      </c>
      <c r="B591" t="s">
        <v>63</v>
      </c>
      <c r="C591">
        <v>47</v>
      </c>
      <c r="D591">
        <v>40</v>
      </c>
      <c r="E591" s="1">
        <v>42746</v>
      </c>
      <c r="F591" t="s">
        <v>47</v>
      </c>
      <c r="G591">
        <v>1070586930</v>
      </c>
      <c r="H591" t="s">
        <v>187</v>
      </c>
      <c r="I591" t="s">
        <v>5</v>
      </c>
      <c r="J591">
        <v>20</v>
      </c>
      <c r="K591" s="1">
        <v>42736</v>
      </c>
      <c r="L591" t="s">
        <v>481</v>
      </c>
      <c r="M591" s="6">
        <v>2750000</v>
      </c>
      <c r="N591" s="6">
        <v>0</v>
      </c>
      <c r="O591" s="6">
        <v>2750000</v>
      </c>
      <c r="P591" s="6">
        <v>2750000</v>
      </c>
      <c r="Q591" s="6">
        <v>0</v>
      </c>
    </row>
    <row r="592" spans="1:17" customFormat="1" x14ac:dyDescent="0.25">
      <c r="A592" t="s">
        <v>107</v>
      </c>
      <c r="B592" t="s">
        <v>63</v>
      </c>
      <c r="C592">
        <v>48</v>
      </c>
      <c r="D592">
        <v>41</v>
      </c>
      <c r="E592" s="1">
        <v>42746</v>
      </c>
      <c r="F592" t="s">
        <v>47</v>
      </c>
      <c r="G592">
        <v>38610462</v>
      </c>
      <c r="H592" t="s">
        <v>82</v>
      </c>
      <c r="I592" t="s">
        <v>5</v>
      </c>
      <c r="J592">
        <v>23</v>
      </c>
      <c r="K592" s="1">
        <v>42736</v>
      </c>
      <c r="L592" t="s">
        <v>482</v>
      </c>
      <c r="M592" s="6">
        <v>2250000</v>
      </c>
      <c r="N592" s="6">
        <v>0</v>
      </c>
      <c r="O592" s="6">
        <v>2250000</v>
      </c>
      <c r="P592" s="6">
        <v>2250000</v>
      </c>
      <c r="Q592" s="6">
        <v>0</v>
      </c>
    </row>
    <row r="593" spans="1:17" customFormat="1" x14ac:dyDescent="0.25">
      <c r="A593" t="s">
        <v>107</v>
      </c>
      <c r="B593" t="s">
        <v>63</v>
      </c>
      <c r="C593">
        <v>49</v>
      </c>
      <c r="D593">
        <v>42</v>
      </c>
      <c r="E593" s="1">
        <v>42746</v>
      </c>
      <c r="F593" t="s">
        <v>47</v>
      </c>
      <c r="G593">
        <v>79235519</v>
      </c>
      <c r="H593" t="s">
        <v>168</v>
      </c>
      <c r="I593" t="s">
        <v>5</v>
      </c>
      <c r="J593">
        <v>22</v>
      </c>
      <c r="K593" s="1">
        <v>42736</v>
      </c>
      <c r="L593" t="s">
        <v>483</v>
      </c>
      <c r="M593" s="6">
        <v>2499999</v>
      </c>
      <c r="N593" s="6">
        <v>0</v>
      </c>
      <c r="O593" s="6">
        <v>2499999</v>
      </c>
      <c r="P593" s="6">
        <v>2499999</v>
      </c>
      <c r="Q593" s="6">
        <v>0</v>
      </c>
    </row>
    <row r="594" spans="1:17" customFormat="1" x14ac:dyDescent="0.25">
      <c r="A594" t="s">
        <v>107</v>
      </c>
      <c r="B594" t="s">
        <v>63</v>
      </c>
      <c r="C594">
        <v>50</v>
      </c>
      <c r="D594">
        <v>43</v>
      </c>
      <c r="E594" s="1">
        <v>42746</v>
      </c>
      <c r="F594" t="s">
        <v>47</v>
      </c>
      <c r="G594">
        <v>73166048</v>
      </c>
      <c r="H594" t="s">
        <v>81</v>
      </c>
      <c r="I594" t="s">
        <v>5</v>
      </c>
      <c r="J594">
        <v>17</v>
      </c>
      <c r="K594" s="1">
        <v>42736</v>
      </c>
      <c r="L594" t="s">
        <v>484</v>
      </c>
      <c r="M594" s="6">
        <v>2250000</v>
      </c>
      <c r="N594" s="6">
        <v>0</v>
      </c>
      <c r="O594" s="6">
        <v>2250000</v>
      </c>
      <c r="P594" s="6">
        <v>2250000</v>
      </c>
      <c r="Q594" s="6">
        <v>0</v>
      </c>
    </row>
    <row r="595" spans="1:17" customFormat="1" x14ac:dyDescent="0.25">
      <c r="A595" t="s">
        <v>107</v>
      </c>
      <c r="B595" t="s">
        <v>63</v>
      </c>
      <c r="C595">
        <v>51</v>
      </c>
      <c r="D595">
        <v>44</v>
      </c>
      <c r="E595" s="1">
        <v>42746</v>
      </c>
      <c r="F595" t="s">
        <v>47</v>
      </c>
      <c r="G595">
        <v>52879389</v>
      </c>
      <c r="H595" t="s">
        <v>188</v>
      </c>
      <c r="I595" t="s">
        <v>5</v>
      </c>
      <c r="J595">
        <v>25</v>
      </c>
      <c r="K595" s="1">
        <v>42736</v>
      </c>
      <c r="L595" t="s">
        <v>485</v>
      </c>
      <c r="M595" s="6">
        <v>3000000</v>
      </c>
      <c r="N595" s="6">
        <v>0</v>
      </c>
      <c r="O595" s="6">
        <v>3000000</v>
      </c>
      <c r="P595" s="6">
        <v>3000000</v>
      </c>
      <c r="Q595" s="6">
        <v>0</v>
      </c>
    </row>
    <row r="596" spans="1:17" customFormat="1" x14ac:dyDescent="0.25">
      <c r="A596" t="s">
        <v>107</v>
      </c>
      <c r="B596" t="s">
        <v>63</v>
      </c>
      <c r="C596">
        <v>52</v>
      </c>
      <c r="D596">
        <v>45</v>
      </c>
      <c r="E596" s="1">
        <v>42746</v>
      </c>
      <c r="F596" t="s">
        <v>47</v>
      </c>
      <c r="G596">
        <v>52530406</v>
      </c>
      <c r="H596" t="s">
        <v>64</v>
      </c>
      <c r="I596" t="s">
        <v>5</v>
      </c>
      <c r="J596">
        <v>26</v>
      </c>
      <c r="K596" s="1">
        <v>42736</v>
      </c>
      <c r="L596" t="s">
        <v>486</v>
      </c>
      <c r="M596" s="6">
        <v>2250000</v>
      </c>
      <c r="N596" s="6">
        <v>0</v>
      </c>
      <c r="O596" s="6">
        <v>2250000</v>
      </c>
      <c r="P596" s="6">
        <v>2250000</v>
      </c>
      <c r="Q596" s="6">
        <v>0</v>
      </c>
    </row>
    <row r="597" spans="1:17" customFormat="1" x14ac:dyDescent="0.25">
      <c r="A597" t="s">
        <v>107</v>
      </c>
      <c r="B597" t="s">
        <v>63</v>
      </c>
      <c r="C597">
        <v>53</v>
      </c>
      <c r="D597">
        <v>46</v>
      </c>
      <c r="E597" s="1">
        <v>42746</v>
      </c>
      <c r="F597" t="s">
        <v>47</v>
      </c>
      <c r="G597">
        <v>1014213880</v>
      </c>
      <c r="H597" t="s">
        <v>189</v>
      </c>
      <c r="I597" t="s">
        <v>5</v>
      </c>
      <c r="J597">
        <v>28</v>
      </c>
      <c r="K597" s="1">
        <v>42736</v>
      </c>
      <c r="L597" t="s">
        <v>487</v>
      </c>
      <c r="M597" s="6">
        <v>1333333</v>
      </c>
      <c r="N597" s="6">
        <v>0</v>
      </c>
      <c r="O597" s="6">
        <v>1333333</v>
      </c>
      <c r="P597" s="6">
        <v>1333333</v>
      </c>
      <c r="Q597" s="6">
        <v>0</v>
      </c>
    </row>
    <row r="598" spans="1:17" customFormat="1" x14ac:dyDescent="0.25">
      <c r="A598" t="s">
        <v>107</v>
      </c>
      <c r="B598" t="s">
        <v>63</v>
      </c>
      <c r="C598">
        <v>54</v>
      </c>
      <c r="D598">
        <v>47</v>
      </c>
      <c r="E598" s="1">
        <v>42746</v>
      </c>
      <c r="F598" t="s">
        <v>47</v>
      </c>
      <c r="G598">
        <v>79796327</v>
      </c>
      <c r="H598" t="s">
        <v>190</v>
      </c>
      <c r="I598" t="s">
        <v>5</v>
      </c>
      <c r="J598">
        <v>29</v>
      </c>
      <c r="K598" s="1">
        <v>42736</v>
      </c>
      <c r="L598" t="s">
        <v>488</v>
      </c>
      <c r="M598" s="6">
        <v>2749999</v>
      </c>
      <c r="N598" s="6">
        <v>0</v>
      </c>
      <c r="O598" s="6">
        <v>2749999</v>
      </c>
      <c r="P598" s="6">
        <v>2749999</v>
      </c>
      <c r="Q598" s="6">
        <v>0</v>
      </c>
    </row>
    <row r="599" spans="1:17" customFormat="1" x14ac:dyDescent="0.25">
      <c r="A599" t="s">
        <v>107</v>
      </c>
      <c r="B599" t="s">
        <v>63</v>
      </c>
      <c r="C599">
        <v>55</v>
      </c>
      <c r="D599">
        <v>48</v>
      </c>
      <c r="E599" s="1">
        <v>42746</v>
      </c>
      <c r="F599" t="s">
        <v>47</v>
      </c>
      <c r="G599">
        <v>51604977</v>
      </c>
      <c r="H599" t="s">
        <v>156</v>
      </c>
      <c r="I599" t="s">
        <v>160</v>
      </c>
      <c r="J599">
        <v>30</v>
      </c>
      <c r="K599" s="1">
        <v>42736</v>
      </c>
      <c r="L599" t="s">
        <v>489</v>
      </c>
      <c r="M599" s="6">
        <v>2250000</v>
      </c>
      <c r="N599" s="6">
        <v>0</v>
      </c>
      <c r="O599" s="6">
        <v>2250000</v>
      </c>
      <c r="P599" s="6">
        <v>2250000</v>
      </c>
      <c r="Q599" s="6">
        <v>0</v>
      </c>
    </row>
    <row r="600" spans="1:17" customFormat="1" x14ac:dyDescent="0.25">
      <c r="A600" t="s">
        <v>107</v>
      </c>
      <c r="B600" t="s">
        <v>63</v>
      </c>
      <c r="C600">
        <v>56</v>
      </c>
      <c r="D600">
        <v>49</v>
      </c>
      <c r="E600" s="1">
        <v>42746</v>
      </c>
      <c r="F600" t="s">
        <v>47</v>
      </c>
      <c r="G600">
        <v>1022957446</v>
      </c>
      <c r="H600" t="s">
        <v>75</v>
      </c>
      <c r="I600" t="s">
        <v>160</v>
      </c>
      <c r="J600">
        <v>32</v>
      </c>
      <c r="K600" s="1">
        <v>42736</v>
      </c>
      <c r="L600" t="s">
        <v>490</v>
      </c>
      <c r="M600" s="6">
        <v>1029999</v>
      </c>
      <c r="N600" s="6">
        <v>0</v>
      </c>
      <c r="O600" s="6">
        <v>1029999</v>
      </c>
      <c r="P600" s="6">
        <v>1029999</v>
      </c>
      <c r="Q600" s="6">
        <v>0</v>
      </c>
    </row>
    <row r="601" spans="1:17" customFormat="1" x14ac:dyDescent="0.25">
      <c r="A601" t="s">
        <v>107</v>
      </c>
      <c r="B601" t="s">
        <v>63</v>
      </c>
      <c r="C601">
        <v>57</v>
      </c>
      <c r="D601">
        <v>50</v>
      </c>
      <c r="E601" s="1">
        <v>42746</v>
      </c>
      <c r="F601" t="s">
        <v>47</v>
      </c>
      <c r="G601">
        <v>52938311</v>
      </c>
      <c r="H601" t="s">
        <v>191</v>
      </c>
      <c r="I601" t="s">
        <v>160</v>
      </c>
      <c r="J601">
        <v>34</v>
      </c>
      <c r="K601" s="1">
        <v>42736</v>
      </c>
      <c r="L601" t="s">
        <v>491</v>
      </c>
      <c r="M601" s="6">
        <v>1000000</v>
      </c>
      <c r="N601" s="6">
        <v>0</v>
      </c>
      <c r="O601" s="6">
        <v>1000000</v>
      </c>
      <c r="P601" s="6">
        <v>1000000</v>
      </c>
      <c r="Q601" s="6">
        <v>0</v>
      </c>
    </row>
    <row r="602" spans="1:17" customFormat="1" x14ac:dyDescent="0.25">
      <c r="A602" t="s">
        <v>107</v>
      </c>
      <c r="B602" t="s">
        <v>63</v>
      </c>
      <c r="C602">
        <v>58</v>
      </c>
      <c r="D602">
        <v>51</v>
      </c>
      <c r="E602" s="1">
        <v>42746</v>
      </c>
      <c r="F602" t="s">
        <v>47</v>
      </c>
      <c r="G602">
        <v>79719206</v>
      </c>
      <c r="H602" t="s">
        <v>192</v>
      </c>
      <c r="I602" t="s">
        <v>5</v>
      </c>
      <c r="J602">
        <v>31</v>
      </c>
      <c r="K602" s="1">
        <v>42736</v>
      </c>
      <c r="L602" t="s">
        <v>492</v>
      </c>
      <c r="M602" s="6">
        <v>1000000</v>
      </c>
      <c r="N602" s="6">
        <v>0</v>
      </c>
      <c r="O602" s="6">
        <v>1000000</v>
      </c>
      <c r="P602" s="6">
        <v>1000000</v>
      </c>
      <c r="Q602" s="6">
        <v>0</v>
      </c>
    </row>
    <row r="603" spans="1:17" customFormat="1" x14ac:dyDescent="0.25">
      <c r="A603" t="s">
        <v>107</v>
      </c>
      <c r="B603" t="s">
        <v>63</v>
      </c>
      <c r="C603">
        <v>59</v>
      </c>
      <c r="D603">
        <v>52</v>
      </c>
      <c r="E603" s="1">
        <v>42746</v>
      </c>
      <c r="F603" t="s">
        <v>47</v>
      </c>
      <c r="G603">
        <v>79614766</v>
      </c>
      <c r="H603" t="s">
        <v>193</v>
      </c>
      <c r="I603" t="s">
        <v>160</v>
      </c>
      <c r="J603">
        <v>35</v>
      </c>
      <c r="K603" s="1">
        <v>42736</v>
      </c>
      <c r="L603" t="s">
        <v>493</v>
      </c>
      <c r="M603" s="6">
        <v>1333333</v>
      </c>
      <c r="N603" s="6">
        <v>0</v>
      </c>
      <c r="O603" s="6">
        <v>1333333</v>
      </c>
      <c r="P603" s="6">
        <v>1333333</v>
      </c>
      <c r="Q603" s="6">
        <v>0</v>
      </c>
    </row>
    <row r="604" spans="1:17" customFormat="1" x14ac:dyDescent="0.25">
      <c r="A604" t="s">
        <v>107</v>
      </c>
      <c r="B604" t="s">
        <v>63</v>
      </c>
      <c r="C604">
        <v>60</v>
      </c>
      <c r="D604">
        <v>53</v>
      </c>
      <c r="E604" s="1">
        <v>42746</v>
      </c>
      <c r="F604" t="s">
        <v>47</v>
      </c>
      <c r="G604">
        <v>1010172202</v>
      </c>
      <c r="H604" t="s">
        <v>194</v>
      </c>
      <c r="I604" t="s">
        <v>160</v>
      </c>
      <c r="J604">
        <v>33</v>
      </c>
      <c r="K604" s="1">
        <v>42736</v>
      </c>
      <c r="L604" t="s">
        <v>494</v>
      </c>
      <c r="M604" s="6">
        <v>1833333</v>
      </c>
      <c r="N604" s="6">
        <v>0</v>
      </c>
      <c r="O604" s="6">
        <v>1833333</v>
      </c>
      <c r="P604" s="6">
        <v>1833333</v>
      </c>
      <c r="Q604" s="6">
        <v>0</v>
      </c>
    </row>
    <row r="605" spans="1:17" customFormat="1" x14ac:dyDescent="0.25">
      <c r="A605" t="s">
        <v>107</v>
      </c>
      <c r="B605" t="s">
        <v>63</v>
      </c>
      <c r="C605">
        <v>61</v>
      </c>
      <c r="D605">
        <v>54</v>
      </c>
      <c r="E605" s="1">
        <v>42746</v>
      </c>
      <c r="F605" t="s">
        <v>47</v>
      </c>
      <c r="G605">
        <v>72357922</v>
      </c>
      <c r="H605" t="s">
        <v>195</v>
      </c>
      <c r="I605" t="s">
        <v>160</v>
      </c>
      <c r="J605">
        <v>27</v>
      </c>
      <c r="K605" s="1">
        <v>42736</v>
      </c>
      <c r="L605" t="s">
        <v>495</v>
      </c>
      <c r="M605" s="6">
        <v>2400000</v>
      </c>
      <c r="N605" s="6">
        <v>0</v>
      </c>
      <c r="O605" s="6">
        <v>2400000</v>
      </c>
      <c r="P605" s="6">
        <v>2400000</v>
      </c>
      <c r="Q605" s="6">
        <v>0</v>
      </c>
    </row>
    <row r="606" spans="1:17" customFormat="1" x14ac:dyDescent="0.25">
      <c r="A606" t="s">
        <v>107</v>
      </c>
      <c r="B606" t="s">
        <v>63</v>
      </c>
      <c r="C606">
        <v>62</v>
      </c>
      <c r="D606">
        <v>55</v>
      </c>
      <c r="E606" s="1">
        <v>42746</v>
      </c>
      <c r="F606" t="s">
        <v>47</v>
      </c>
      <c r="G606">
        <v>1066178962</v>
      </c>
      <c r="H606" t="s">
        <v>196</v>
      </c>
      <c r="I606" t="s">
        <v>160</v>
      </c>
      <c r="J606">
        <v>36</v>
      </c>
      <c r="K606" s="1">
        <v>42736</v>
      </c>
      <c r="L606" t="s">
        <v>496</v>
      </c>
      <c r="M606" s="6">
        <v>2400000</v>
      </c>
      <c r="N606" s="6">
        <v>0</v>
      </c>
      <c r="O606" s="6">
        <v>2400000</v>
      </c>
      <c r="P606" s="6">
        <v>2400000</v>
      </c>
      <c r="Q606" s="6">
        <v>0</v>
      </c>
    </row>
    <row r="607" spans="1:17" customFormat="1" x14ac:dyDescent="0.25">
      <c r="A607" t="s">
        <v>107</v>
      </c>
      <c r="B607" t="s">
        <v>63</v>
      </c>
      <c r="C607">
        <v>63</v>
      </c>
      <c r="D607">
        <v>56</v>
      </c>
      <c r="E607" s="1">
        <v>42746</v>
      </c>
      <c r="F607" t="s">
        <v>47</v>
      </c>
      <c r="G607">
        <v>52430619</v>
      </c>
      <c r="H607" t="s">
        <v>197</v>
      </c>
      <c r="I607" t="s">
        <v>160</v>
      </c>
      <c r="J607">
        <v>38</v>
      </c>
      <c r="K607" s="1">
        <v>42736</v>
      </c>
      <c r="L607" t="s">
        <v>497</v>
      </c>
      <c r="M607" s="6">
        <v>3166667</v>
      </c>
      <c r="N607" s="6">
        <v>0</v>
      </c>
      <c r="O607" s="6">
        <v>3166667</v>
      </c>
      <c r="P607" s="6">
        <v>3166667</v>
      </c>
      <c r="Q607" s="6">
        <v>0</v>
      </c>
    </row>
    <row r="608" spans="1:17" customFormat="1" x14ac:dyDescent="0.25">
      <c r="A608" t="s">
        <v>107</v>
      </c>
      <c r="B608" t="s">
        <v>63</v>
      </c>
      <c r="C608">
        <v>64</v>
      </c>
      <c r="D608">
        <v>57</v>
      </c>
      <c r="E608" s="1">
        <v>42746</v>
      </c>
      <c r="F608" t="s">
        <v>47</v>
      </c>
      <c r="G608">
        <v>51985575</v>
      </c>
      <c r="H608" t="s">
        <v>78</v>
      </c>
      <c r="I608" t="s">
        <v>160</v>
      </c>
      <c r="J608">
        <v>41</v>
      </c>
      <c r="K608" s="1">
        <v>42736</v>
      </c>
      <c r="L608" t="s">
        <v>498</v>
      </c>
      <c r="M608" s="6">
        <v>1066667</v>
      </c>
      <c r="N608" s="6">
        <v>0</v>
      </c>
      <c r="O608" s="6">
        <v>1066667</v>
      </c>
      <c r="P608" s="6">
        <v>1066667</v>
      </c>
      <c r="Q608" s="6">
        <v>0</v>
      </c>
    </row>
    <row r="609" spans="1:17" customFormat="1" x14ac:dyDescent="0.25">
      <c r="A609" t="s">
        <v>107</v>
      </c>
      <c r="B609" t="s">
        <v>63</v>
      </c>
      <c r="C609">
        <v>65</v>
      </c>
      <c r="D609">
        <v>58</v>
      </c>
      <c r="E609" s="1">
        <v>42746</v>
      </c>
      <c r="F609" t="s">
        <v>47</v>
      </c>
      <c r="G609">
        <v>79960305</v>
      </c>
      <c r="H609" t="s">
        <v>79</v>
      </c>
      <c r="I609" t="s">
        <v>160</v>
      </c>
      <c r="J609">
        <v>42</v>
      </c>
      <c r="K609" s="1">
        <v>42736</v>
      </c>
      <c r="L609" t="s">
        <v>499</v>
      </c>
      <c r="M609" s="6">
        <v>1440000</v>
      </c>
      <c r="N609" s="6">
        <v>0</v>
      </c>
      <c r="O609" s="6">
        <v>1440000</v>
      </c>
      <c r="P609" s="6">
        <v>1440000</v>
      </c>
      <c r="Q609" s="6">
        <v>0</v>
      </c>
    </row>
    <row r="610" spans="1:17" customFormat="1" x14ac:dyDescent="0.25">
      <c r="A610" t="s">
        <v>107</v>
      </c>
      <c r="B610" t="s">
        <v>63</v>
      </c>
      <c r="C610">
        <v>66</v>
      </c>
      <c r="D610">
        <v>59</v>
      </c>
      <c r="E610" s="1">
        <v>42746</v>
      </c>
      <c r="F610" t="s">
        <v>47</v>
      </c>
      <c r="G610">
        <v>53166511</v>
      </c>
      <c r="H610" t="s">
        <v>198</v>
      </c>
      <c r="I610" t="s">
        <v>160</v>
      </c>
      <c r="J610">
        <v>39</v>
      </c>
      <c r="K610" s="1">
        <v>42736</v>
      </c>
      <c r="L610" t="s">
        <v>500</v>
      </c>
      <c r="M610" s="6">
        <v>2550000</v>
      </c>
      <c r="N610" s="6">
        <v>0</v>
      </c>
      <c r="O610" s="6">
        <v>2550000</v>
      </c>
      <c r="P610" s="6">
        <v>2550000</v>
      </c>
      <c r="Q610" s="6">
        <v>0</v>
      </c>
    </row>
    <row r="611" spans="1:17" customFormat="1" x14ac:dyDescent="0.25">
      <c r="A611" t="s">
        <v>107</v>
      </c>
      <c r="B611" t="s">
        <v>63</v>
      </c>
      <c r="C611">
        <v>67</v>
      </c>
      <c r="D611">
        <v>60</v>
      </c>
      <c r="E611" s="1">
        <v>42746</v>
      </c>
      <c r="F611" t="s">
        <v>47</v>
      </c>
      <c r="G611">
        <v>1024515563</v>
      </c>
      <c r="H611" t="s">
        <v>199</v>
      </c>
      <c r="I611" t="s">
        <v>160</v>
      </c>
      <c r="J611">
        <v>40</v>
      </c>
      <c r="K611" s="1">
        <v>42736</v>
      </c>
      <c r="L611" t="s">
        <v>501</v>
      </c>
      <c r="M611" s="6">
        <v>1983333</v>
      </c>
      <c r="N611" s="6">
        <v>0</v>
      </c>
      <c r="O611" s="6">
        <v>1983333</v>
      </c>
      <c r="P611" s="6">
        <v>1983333</v>
      </c>
      <c r="Q611" s="6">
        <v>0</v>
      </c>
    </row>
    <row r="612" spans="1:17" customFormat="1" x14ac:dyDescent="0.25">
      <c r="A612" t="s">
        <v>107</v>
      </c>
      <c r="B612" t="s">
        <v>63</v>
      </c>
      <c r="C612">
        <v>69</v>
      </c>
      <c r="D612">
        <v>62</v>
      </c>
      <c r="E612" s="1">
        <v>42746</v>
      </c>
      <c r="F612" t="s">
        <v>47</v>
      </c>
      <c r="G612">
        <v>80041124</v>
      </c>
      <c r="H612" t="s">
        <v>84</v>
      </c>
      <c r="I612" t="s">
        <v>160</v>
      </c>
      <c r="J612">
        <v>43</v>
      </c>
      <c r="K612" s="1">
        <v>42736</v>
      </c>
      <c r="L612" t="s">
        <v>502</v>
      </c>
      <c r="M612" s="6">
        <v>1546667</v>
      </c>
      <c r="N612" s="6">
        <v>0</v>
      </c>
      <c r="O612" s="6">
        <v>1546667</v>
      </c>
      <c r="P612" s="6">
        <v>1546667</v>
      </c>
      <c r="Q612" s="6">
        <v>0</v>
      </c>
    </row>
    <row r="613" spans="1:17" customFormat="1" x14ac:dyDescent="0.25">
      <c r="A613" t="s">
        <v>107</v>
      </c>
      <c r="B613" t="s">
        <v>63</v>
      </c>
      <c r="C613">
        <v>70</v>
      </c>
      <c r="D613">
        <v>63</v>
      </c>
      <c r="E613" s="1">
        <v>42746</v>
      </c>
      <c r="F613" t="s">
        <v>47</v>
      </c>
      <c r="G613">
        <v>52104732</v>
      </c>
      <c r="H613" t="s">
        <v>200</v>
      </c>
      <c r="I613" t="s">
        <v>5</v>
      </c>
      <c r="J613">
        <v>46</v>
      </c>
      <c r="K613" s="1">
        <v>42736</v>
      </c>
      <c r="L613" t="s">
        <v>503</v>
      </c>
      <c r="M613" s="6">
        <v>2400000</v>
      </c>
      <c r="N613" s="6">
        <v>0</v>
      </c>
      <c r="O613" s="6">
        <v>2400000</v>
      </c>
      <c r="P613" s="6">
        <v>2400000</v>
      </c>
      <c r="Q613" s="6">
        <v>0</v>
      </c>
    </row>
    <row r="614" spans="1:17" customFormat="1" x14ac:dyDescent="0.25">
      <c r="A614" t="s">
        <v>107</v>
      </c>
      <c r="B614" t="s">
        <v>63</v>
      </c>
      <c r="C614">
        <v>71</v>
      </c>
      <c r="D614">
        <v>64</v>
      </c>
      <c r="E614" s="1">
        <v>42746</v>
      </c>
      <c r="F614" t="s">
        <v>47</v>
      </c>
      <c r="G614">
        <v>1015416358</v>
      </c>
      <c r="H614" t="s">
        <v>201</v>
      </c>
      <c r="I614" t="s">
        <v>160</v>
      </c>
      <c r="J614">
        <v>45</v>
      </c>
      <c r="K614" s="1">
        <v>42736</v>
      </c>
      <c r="L614" t="s">
        <v>504</v>
      </c>
      <c r="M614" s="6">
        <v>1813333</v>
      </c>
      <c r="N614" s="6">
        <v>0</v>
      </c>
      <c r="O614" s="6">
        <v>1813333</v>
      </c>
      <c r="P614" s="6">
        <v>1813333</v>
      </c>
      <c r="Q614" s="6">
        <v>0</v>
      </c>
    </row>
    <row r="615" spans="1:17" customFormat="1" x14ac:dyDescent="0.25">
      <c r="A615" t="s">
        <v>107</v>
      </c>
      <c r="B615" t="s">
        <v>63</v>
      </c>
      <c r="C615">
        <v>72</v>
      </c>
      <c r="D615">
        <v>65</v>
      </c>
      <c r="E615" s="1">
        <v>42746</v>
      </c>
      <c r="F615" t="s">
        <v>47</v>
      </c>
      <c r="G615">
        <v>12240699</v>
      </c>
      <c r="H615" t="s">
        <v>80</v>
      </c>
      <c r="I615" t="s">
        <v>160</v>
      </c>
      <c r="J615">
        <v>47</v>
      </c>
      <c r="K615" s="1">
        <v>42736</v>
      </c>
      <c r="L615" t="s">
        <v>505</v>
      </c>
      <c r="M615" s="6">
        <v>2133333</v>
      </c>
      <c r="N615" s="6">
        <v>0</v>
      </c>
      <c r="O615" s="6">
        <v>2133333</v>
      </c>
      <c r="P615" s="6">
        <v>2133333</v>
      </c>
      <c r="Q615" s="6">
        <v>0</v>
      </c>
    </row>
    <row r="616" spans="1:17" customFormat="1" x14ac:dyDescent="0.25">
      <c r="A616" t="s">
        <v>112</v>
      </c>
      <c r="B616" t="s">
        <v>113</v>
      </c>
      <c r="C616">
        <v>3</v>
      </c>
      <c r="D616">
        <v>3</v>
      </c>
      <c r="E616" s="1">
        <v>42746</v>
      </c>
      <c r="F616" t="s">
        <v>2</v>
      </c>
      <c r="G616">
        <v>900105757</v>
      </c>
      <c r="H616" t="s">
        <v>121</v>
      </c>
      <c r="I616" t="s">
        <v>120</v>
      </c>
      <c r="J616">
        <v>2</v>
      </c>
      <c r="K616" s="1">
        <v>42736</v>
      </c>
      <c r="L616" t="s">
        <v>506</v>
      </c>
      <c r="M616" s="6">
        <v>16536423</v>
      </c>
      <c r="N616" s="6">
        <v>16536423</v>
      </c>
      <c r="O616" s="6">
        <v>0</v>
      </c>
      <c r="P616" s="6">
        <v>0</v>
      </c>
      <c r="Q616" s="6">
        <v>0</v>
      </c>
    </row>
    <row r="617" spans="1:17" customFormat="1" x14ac:dyDescent="0.25">
      <c r="A617" t="s">
        <v>112</v>
      </c>
      <c r="B617" t="s">
        <v>113</v>
      </c>
      <c r="C617">
        <v>31</v>
      </c>
      <c r="D617">
        <v>209</v>
      </c>
      <c r="E617" s="1">
        <v>42754</v>
      </c>
      <c r="F617" t="s">
        <v>2</v>
      </c>
      <c r="G617">
        <v>860526499</v>
      </c>
      <c r="H617" t="s">
        <v>118</v>
      </c>
      <c r="I617" t="s">
        <v>90</v>
      </c>
      <c r="J617">
        <v>697</v>
      </c>
      <c r="K617" s="1">
        <v>42736</v>
      </c>
      <c r="L617" t="s">
        <v>507</v>
      </c>
      <c r="M617" s="6">
        <v>56760000</v>
      </c>
      <c r="N617" s="6">
        <v>56760000</v>
      </c>
      <c r="O617" s="6">
        <v>0</v>
      </c>
      <c r="P617" s="6">
        <v>0</v>
      </c>
      <c r="Q617" s="6">
        <v>0</v>
      </c>
    </row>
    <row r="618" spans="1:17" customFormat="1" x14ac:dyDescent="0.25">
      <c r="A618" t="s">
        <v>112</v>
      </c>
      <c r="B618" t="s">
        <v>113</v>
      </c>
      <c r="C618">
        <v>5</v>
      </c>
      <c r="D618">
        <v>5</v>
      </c>
      <c r="E618" s="1">
        <v>42746</v>
      </c>
      <c r="F618" t="s">
        <v>2</v>
      </c>
      <c r="G618">
        <v>900062668</v>
      </c>
      <c r="H618" t="s">
        <v>122</v>
      </c>
      <c r="I618" t="s">
        <v>120</v>
      </c>
      <c r="J618">
        <v>3199</v>
      </c>
      <c r="K618" s="1">
        <v>42736</v>
      </c>
      <c r="L618" t="s">
        <v>508</v>
      </c>
      <c r="M618" s="6">
        <v>5308633</v>
      </c>
      <c r="N618" s="6">
        <v>5308633</v>
      </c>
      <c r="O618" s="6">
        <v>0</v>
      </c>
      <c r="P618" s="6">
        <v>0</v>
      </c>
      <c r="Q618" s="6">
        <v>0</v>
      </c>
    </row>
    <row r="619" spans="1:17" customFormat="1" x14ac:dyDescent="0.25">
      <c r="A619" t="s">
        <v>112</v>
      </c>
      <c r="B619" t="s">
        <v>113</v>
      </c>
      <c r="C619">
        <v>6</v>
      </c>
      <c r="D619">
        <v>6</v>
      </c>
      <c r="E619" s="1">
        <v>42746</v>
      </c>
      <c r="F619" t="s">
        <v>2</v>
      </c>
      <c r="G619">
        <v>900089913</v>
      </c>
      <c r="H619" t="s">
        <v>119</v>
      </c>
      <c r="I619" t="s">
        <v>120</v>
      </c>
      <c r="J619">
        <v>2</v>
      </c>
      <c r="K619" s="1">
        <v>42736</v>
      </c>
      <c r="L619" t="s">
        <v>509</v>
      </c>
      <c r="M619" s="6">
        <v>57957502</v>
      </c>
      <c r="N619" s="6">
        <v>57957502</v>
      </c>
      <c r="O619" s="6">
        <v>0</v>
      </c>
      <c r="P619" s="6">
        <v>0</v>
      </c>
      <c r="Q619" s="6">
        <v>0</v>
      </c>
    </row>
    <row r="620" spans="1:17" customFormat="1" x14ac:dyDescent="0.25">
      <c r="A620" t="s">
        <v>112</v>
      </c>
      <c r="B620" t="s">
        <v>113</v>
      </c>
      <c r="C620">
        <v>7</v>
      </c>
      <c r="D620">
        <v>7</v>
      </c>
      <c r="E620" s="1">
        <v>42746</v>
      </c>
      <c r="F620" t="s">
        <v>2</v>
      </c>
      <c r="G620">
        <v>900089913</v>
      </c>
      <c r="H620" t="s">
        <v>119</v>
      </c>
      <c r="I620" t="s">
        <v>120</v>
      </c>
      <c r="J620">
        <v>3</v>
      </c>
      <c r="K620" s="1">
        <v>42736</v>
      </c>
      <c r="L620" t="s">
        <v>510</v>
      </c>
      <c r="M620" s="6">
        <v>72959242</v>
      </c>
      <c r="N620" s="6">
        <v>72959241</v>
      </c>
      <c r="O620" s="6">
        <v>1</v>
      </c>
      <c r="P620" s="6">
        <v>0</v>
      </c>
      <c r="Q620" s="6">
        <v>1</v>
      </c>
    </row>
    <row r="621" spans="1:17" customFormat="1" x14ac:dyDescent="0.25">
      <c r="A621" t="s">
        <v>112</v>
      </c>
      <c r="B621" t="s">
        <v>113</v>
      </c>
      <c r="C621">
        <v>8</v>
      </c>
      <c r="D621">
        <v>8</v>
      </c>
      <c r="E621" s="1">
        <v>42746</v>
      </c>
      <c r="F621" t="s">
        <v>2</v>
      </c>
      <c r="G621">
        <v>830052131</v>
      </c>
      <c r="H621" t="s">
        <v>213</v>
      </c>
      <c r="I621" t="s">
        <v>61</v>
      </c>
      <c r="J621">
        <v>89</v>
      </c>
      <c r="K621" s="1">
        <v>42736</v>
      </c>
      <c r="L621" t="s">
        <v>511</v>
      </c>
      <c r="M621" s="6">
        <v>389222</v>
      </c>
      <c r="N621" s="6">
        <v>389222</v>
      </c>
      <c r="O621" s="6">
        <v>0</v>
      </c>
      <c r="P621" s="6">
        <v>0</v>
      </c>
      <c r="Q621" s="6">
        <v>0</v>
      </c>
    </row>
    <row r="622" spans="1:17" customFormat="1" x14ac:dyDescent="0.25">
      <c r="A622" t="s">
        <v>112</v>
      </c>
      <c r="B622" t="s">
        <v>113</v>
      </c>
      <c r="C622">
        <v>9</v>
      </c>
      <c r="D622">
        <v>9</v>
      </c>
      <c r="E622" s="1">
        <v>42746</v>
      </c>
      <c r="F622" t="s">
        <v>47</v>
      </c>
      <c r="G622">
        <v>53031062</v>
      </c>
      <c r="H622" t="s">
        <v>123</v>
      </c>
      <c r="I622" t="s">
        <v>89</v>
      </c>
      <c r="J622">
        <v>98</v>
      </c>
      <c r="K622" s="1">
        <v>42736</v>
      </c>
      <c r="L622" t="s">
        <v>512</v>
      </c>
      <c r="M622" s="6">
        <v>750000</v>
      </c>
      <c r="N622" s="6">
        <v>0</v>
      </c>
      <c r="O622" s="6">
        <v>750000</v>
      </c>
      <c r="P622" s="6">
        <v>750000</v>
      </c>
      <c r="Q622" s="6">
        <v>0</v>
      </c>
    </row>
    <row r="623" spans="1:17" customFormat="1" x14ac:dyDescent="0.25">
      <c r="A623" t="s">
        <v>112</v>
      </c>
      <c r="B623" t="s">
        <v>113</v>
      </c>
      <c r="C623">
        <v>10</v>
      </c>
      <c r="D623">
        <v>10</v>
      </c>
      <c r="E623" s="1">
        <v>42746</v>
      </c>
      <c r="F623" t="s">
        <v>2</v>
      </c>
      <c r="G623">
        <v>900573269</v>
      </c>
      <c r="H623" t="s">
        <v>108</v>
      </c>
      <c r="I623" t="s">
        <v>61</v>
      </c>
      <c r="J623">
        <v>73</v>
      </c>
      <c r="K623" s="1">
        <v>42736</v>
      </c>
      <c r="L623" t="s">
        <v>513</v>
      </c>
      <c r="M623" s="6">
        <v>25277727</v>
      </c>
      <c r="N623" s="6">
        <v>18180014</v>
      </c>
      <c r="O623" s="6">
        <v>7097713</v>
      </c>
      <c r="P623" s="6">
        <v>7097713</v>
      </c>
      <c r="Q623" s="6">
        <v>0</v>
      </c>
    </row>
    <row r="624" spans="1:17" customFormat="1" x14ac:dyDescent="0.25">
      <c r="A624" t="s">
        <v>112</v>
      </c>
      <c r="B624" t="s">
        <v>113</v>
      </c>
      <c r="C624">
        <v>11</v>
      </c>
      <c r="D624">
        <v>11</v>
      </c>
      <c r="E624" s="1">
        <v>42746</v>
      </c>
      <c r="F624" t="s">
        <v>2</v>
      </c>
      <c r="G624">
        <v>900573269</v>
      </c>
      <c r="H624" t="s">
        <v>108</v>
      </c>
      <c r="I624" t="s">
        <v>61</v>
      </c>
      <c r="J624">
        <v>73</v>
      </c>
      <c r="K624" s="1">
        <v>42736</v>
      </c>
      <c r="L624" t="s">
        <v>514</v>
      </c>
      <c r="M624" s="6">
        <v>40000000</v>
      </c>
      <c r="N624" s="6">
        <v>40000000</v>
      </c>
      <c r="O624" s="6">
        <v>0</v>
      </c>
      <c r="P624" s="6">
        <v>0</v>
      </c>
      <c r="Q624" s="6">
        <v>0</v>
      </c>
    </row>
    <row r="625" spans="1:17" customFormat="1" x14ac:dyDescent="0.25">
      <c r="A625" t="s">
        <v>112</v>
      </c>
      <c r="B625" t="s">
        <v>113</v>
      </c>
      <c r="C625">
        <v>12</v>
      </c>
      <c r="D625">
        <v>12</v>
      </c>
      <c r="E625" s="1">
        <v>42746</v>
      </c>
      <c r="F625" t="s">
        <v>2</v>
      </c>
      <c r="G625">
        <v>899999115</v>
      </c>
      <c r="H625" t="s">
        <v>36</v>
      </c>
      <c r="I625" t="s">
        <v>116</v>
      </c>
      <c r="J625">
        <v>106</v>
      </c>
      <c r="K625" s="1">
        <v>42736</v>
      </c>
      <c r="L625" t="s">
        <v>515</v>
      </c>
      <c r="M625" s="6">
        <v>42700000</v>
      </c>
      <c r="N625" s="6">
        <v>42700000</v>
      </c>
      <c r="O625" s="6">
        <v>0</v>
      </c>
      <c r="P625" s="6">
        <v>0</v>
      </c>
      <c r="Q625" s="6">
        <v>0</v>
      </c>
    </row>
    <row r="626" spans="1:17" customFormat="1" x14ac:dyDescent="0.25">
      <c r="A626" t="s">
        <v>112</v>
      </c>
      <c r="B626" t="s">
        <v>113</v>
      </c>
      <c r="C626">
        <v>14</v>
      </c>
      <c r="D626">
        <v>14</v>
      </c>
      <c r="E626" s="1">
        <v>42746</v>
      </c>
      <c r="F626" t="s">
        <v>2</v>
      </c>
      <c r="G626">
        <v>830077652</v>
      </c>
      <c r="H626" t="s">
        <v>55</v>
      </c>
      <c r="I626" t="s">
        <v>56</v>
      </c>
      <c r="J626">
        <v>51</v>
      </c>
      <c r="K626" s="1">
        <v>42736</v>
      </c>
      <c r="L626" t="s">
        <v>516</v>
      </c>
      <c r="M626" s="6">
        <v>28000000</v>
      </c>
      <c r="N626" s="6">
        <v>137290</v>
      </c>
      <c r="O626" s="6">
        <v>27862710</v>
      </c>
      <c r="P626" s="6">
        <v>27862710</v>
      </c>
      <c r="Q626" s="6">
        <v>0</v>
      </c>
    </row>
    <row r="627" spans="1:17" customFormat="1" x14ac:dyDescent="0.25">
      <c r="A627" t="s">
        <v>112</v>
      </c>
      <c r="B627" t="s">
        <v>113</v>
      </c>
      <c r="C627">
        <v>15</v>
      </c>
      <c r="D627">
        <v>15</v>
      </c>
      <c r="E627" s="1">
        <v>42746</v>
      </c>
      <c r="F627" t="s">
        <v>47</v>
      </c>
      <c r="G627">
        <v>79964998</v>
      </c>
      <c r="H627" t="s">
        <v>210</v>
      </c>
      <c r="I627" t="s">
        <v>3</v>
      </c>
      <c r="J627">
        <v>74</v>
      </c>
      <c r="K627" s="1">
        <v>42736</v>
      </c>
      <c r="L627" t="s">
        <v>517</v>
      </c>
      <c r="M627" s="6">
        <v>18000000</v>
      </c>
      <c r="N627" s="6">
        <v>517910</v>
      </c>
      <c r="O627" s="6">
        <v>17482090</v>
      </c>
      <c r="P627" s="6">
        <v>17482090</v>
      </c>
      <c r="Q627" s="6">
        <v>0</v>
      </c>
    </row>
    <row r="628" spans="1:17" customFormat="1" x14ac:dyDescent="0.25">
      <c r="A628" t="s">
        <v>112</v>
      </c>
      <c r="B628" t="s">
        <v>113</v>
      </c>
      <c r="C628">
        <v>16</v>
      </c>
      <c r="D628">
        <v>16</v>
      </c>
      <c r="E628" s="1">
        <v>42746</v>
      </c>
      <c r="F628" t="s">
        <v>2</v>
      </c>
      <c r="G628">
        <v>830145681</v>
      </c>
      <c r="H628" t="s">
        <v>208</v>
      </c>
      <c r="I628" t="s">
        <v>5</v>
      </c>
      <c r="J628">
        <v>76</v>
      </c>
      <c r="K628" s="1">
        <v>42736</v>
      </c>
      <c r="L628" t="s">
        <v>518</v>
      </c>
      <c r="M628" s="6">
        <v>19800000</v>
      </c>
      <c r="N628" s="6">
        <v>0</v>
      </c>
      <c r="O628" s="6">
        <v>19800000</v>
      </c>
      <c r="P628" s="6">
        <v>19800000</v>
      </c>
      <c r="Q628" s="6">
        <v>0</v>
      </c>
    </row>
    <row r="629" spans="1:17" customFormat="1" x14ac:dyDescent="0.25">
      <c r="A629" t="s">
        <v>112</v>
      </c>
      <c r="B629" t="s">
        <v>113</v>
      </c>
      <c r="C629">
        <v>19</v>
      </c>
      <c r="D629">
        <v>19</v>
      </c>
      <c r="E629" s="1">
        <v>42746</v>
      </c>
      <c r="F629" t="s">
        <v>2</v>
      </c>
      <c r="G629">
        <v>900135688</v>
      </c>
      <c r="H629" t="s">
        <v>211</v>
      </c>
      <c r="I629" t="s">
        <v>5</v>
      </c>
      <c r="J629">
        <v>84</v>
      </c>
      <c r="K629" s="1">
        <v>42736</v>
      </c>
      <c r="L629" t="s">
        <v>519</v>
      </c>
      <c r="M629" s="6">
        <v>110421520</v>
      </c>
      <c r="N629" s="6">
        <v>0</v>
      </c>
      <c r="O629" s="6">
        <v>110421520</v>
      </c>
      <c r="P629" s="6">
        <v>110421520</v>
      </c>
      <c r="Q629" s="6">
        <v>0</v>
      </c>
    </row>
    <row r="630" spans="1:17" customFormat="1" x14ac:dyDescent="0.25">
      <c r="A630" t="s">
        <v>112</v>
      </c>
      <c r="B630" t="s">
        <v>113</v>
      </c>
      <c r="C630">
        <v>20</v>
      </c>
      <c r="D630">
        <v>20</v>
      </c>
      <c r="E630" s="1">
        <v>42746</v>
      </c>
      <c r="F630" t="s">
        <v>47</v>
      </c>
      <c r="G630">
        <v>79817472</v>
      </c>
      <c r="H630" t="s">
        <v>207</v>
      </c>
      <c r="I630" t="s">
        <v>89</v>
      </c>
      <c r="J630">
        <v>85</v>
      </c>
      <c r="K630" s="1">
        <v>42736</v>
      </c>
      <c r="L630" t="s">
        <v>520</v>
      </c>
      <c r="M630" s="6">
        <v>2000000</v>
      </c>
      <c r="N630" s="6">
        <v>0</v>
      </c>
      <c r="O630" s="6">
        <v>2000000</v>
      </c>
      <c r="P630" s="6">
        <v>2000000</v>
      </c>
      <c r="Q630" s="6">
        <v>0</v>
      </c>
    </row>
    <row r="631" spans="1:17" customFormat="1" x14ac:dyDescent="0.25">
      <c r="A631" t="s">
        <v>112</v>
      </c>
      <c r="B631" t="s">
        <v>113</v>
      </c>
      <c r="C631">
        <v>21</v>
      </c>
      <c r="D631">
        <v>21</v>
      </c>
      <c r="E631" s="1">
        <v>42746</v>
      </c>
      <c r="F631" t="s">
        <v>2</v>
      </c>
      <c r="G631">
        <v>900921789</v>
      </c>
      <c r="H631" t="s">
        <v>209</v>
      </c>
      <c r="I631" t="s">
        <v>5</v>
      </c>
      <c r="J631">
        <v>89</v>
      </c>
      <c r="K631" s="1">
        <v>42736</v>
      </c>
      <c r="L631" t="s">
        <v>521</v>
      </c>
      <c r="M631" s="6">
        <v>46680000</v>
      </c>
      <c r="N631" s="6">
        <v>3204330</v>
      </c>
      <c r="O631" s="6">
        <v>43475670</v>
      </c>
      <c r="P631" s="6">
        <v>43475670</v>
      </c>
      <c r="Q631" s="6">
        <v>0</v>
      </c>
    </row>
    <row r="632" spans="1:17" customFormat="1" x14ac:dyDescent="0.25">
      <c r="A632" t="s">
        <v>112</v>
      </c>
      <c r="B632" t="s">
        <v>113</v>
      </c>
      <c r="C632">
        <v>22</v>
      </c>
      <c r="D632">
        <v>22</v>
      </c>
      <c r="E632" s="1">
        <v>42746</v>
      </c>
      <c r="F632" t="s">
        <v>47</v>
      </c>
      <c r="G632">
        <v>52078197</v>
      </c>
      <c r="H632" t="s">
        <v>212</v>
      </c>
      <c r="I632" t="s">
        <v>89</v>
      </c>
      <c r="J632">
        <v>88</v>
      </c>
      <c r="K632" s="1">
        <v>42736</v>
      </c>
      <c r="L632" t="s">
        <v>522</v>
      </c>
      <c r="M632" s="6">
        <v>8960000</v>
      </c>
      <c r="N632" s="6">
        <v>0</v>
      </c>
      <c r="O632" s="6">
        <v>8960000</v>
      </c>
      <c r="P632" s="6">
        <v>8960000</v>
      </c>
      <c r="Q632" s="6">
        <v>0</v>
      </c>
    </row>
    <row r="633" spans="1:17" customFormat="1" x14ac:dyDescent="0.25">
      <c r="A633" t="s">
        <v>112</v>
      </c>
      <c r="B633" t="s">
        <v>113</v>
      </c>
      <c r="C633">
        <v>23</v>
      </c>
      <c r="D633">
        <v>23</v>
      </c>
      <c r="E633" s="1">
        <v>42746</v>
      </c>
      <c r="F633" t="s">
        <v>47</v>
      </c>
      <c r="G633">
        <v>79047164</v>
      </c>
      <c r="H633" t="s">
        <v>48</v>
      </c>
      <c r="I633" t="s">
        <v>3</v>
      </c>
      <c r="J633">
        <v>86</v>
      </c>
      <c r="K633" s="1">
        <v>42736</v>
      </c>
      <c r="L633" t="s">
        <v>523</v>
      </c>
      <c r="M633" s="6">
        <v>1850000</v>
      </c>
      <c r="N633" s="6">
        <v>1850000</v>
      </c>
      <c r="O633" s="6">
        <v>0</v>
      </c>
      <c r="P633" s="6">
        <v>0</v>
      </c>
      <c r="Q633" s="6">
        <v>0</v>
      </c>
    </row>
    <row r="634" spans="1:17" customFormat="1" x14ac:dyDescent="0.25">
      <c r="A634" t="s">
        <v>112</v>
      </c>
      <c r="B634" t="s">
        <v>113</v>
      </c>
      <c r="C634">
        <v>24</v>
      </c>
      <c r="D634">
        <v>24</v>
      </c>
      <c r="E634" s="1">
        <v>42746</v>
      </c>
      <c r="F634" t="s">
        <v>47</v>
      </c>
      <c r="G634">
        <v>80230339</v>
      </c>
      <c r="H634" t="s">
        <v>101</v>
      </c>
      <c r="I634" t="s">
        <v>89</v>
      </c>
      <c r="J634">
        <v>87</v>
      </c>
      <c r="K634" s="1">
        <v>42736</v>
      </c>
      <c r="L634" t="s">
        <v>524</v>
      </c>
      <c r="M634" s="6">
        <v>2700000</v>
      </c>
      <c r="N634" s="6">
        <v>0</v>
      </c>
      <c r="O634" s="6">
        <v>2700000</v>
      </c>
      <c r="P634" s="6">
        <v>2700000</v>
      </c>
      <c r="Q634" s="6">
        <v>0</v>
      </c>
    </row>
    <row r="635" spans="1:17" customFormat="1" x14ac:dyDescent="0.25">
      <c r="A635" t="s">
        <v>112</v>
      </c>
      <c r="B635" t="s">
        <v>113</v>
      </c>
      <c r="C635">
        <v>25</v>
      </c>
      <c r="D635">
        <v>25</v>
      </c>
      <c r="E635" s="1">
        <v>42746</v>
      </c>
      <c r="F635" t="s">
        <v>2</v>
      </c>
      <c r="G635">
        <v>900037085</v>
      </c>
      <c r="I635" t="s">
        <v>5</v>
      </c>
      <c r="J635">
        <v>90</v>
      </c>
      <c r="K635" s="1">
        <v>42736</v>
      </c>
      <c r="L635" t="s">
        <v>525</v>
      </c>
      <c r="M635" s="6">
        <v>18870000</v>
      </c>
      <c r="N635" s="6">
        <v>5980000</v>
      </c>
      <c r="O635" s="6">
        <v>12890000</v>
      </c>
      <c r="P635" s="6">
        <v>12890000</v>
      </c>
      <c r="Q635" s="6">
        <v>0</v>
      </c>
    </row>
    <row r="636" spans="1:17" customFormat="1" x14ac:dyDescent="0.25">
      <c r="A636" t="s">
        <v>112</v>
      </c>
      <c r="B636" t="s">
        <v>113</v>
      </c>
      <c r="C636">
        <v>26</v>
      </c>
      <c r="D636">
        <v>204</v>
      </c>
      <c r="E636" s="1">
        <v>42754</v>
      </c>
      <c r="F636" t="s">
        <v>2</v>
      </c>
      <c r="G636">
        <v>860516580</v>
      </c>
      <c r="H636" t="s">
        <v>114</v>
      </c>
      <c r="I636" t="s">
        <v>58</v>
      </c>
      <c r="J636">
        <v>7</v>
      </c>
      <c r="K636" s="1">
        <v>42736</v>
      </c>
      <c r="L636" t="s">
        <v>526</v>
      </c>
      <c r="M636" s="6">
        <v>72200000</v>
      </c>
      <c r="N636" s="6">
        <v>231818</v>
      </c>
      <c r="O636" s="6">
        <v>71968182</v>
      </c>
      <c r="P636" s="6">
        <v>71968182</v>
      </c>
      <c r="Q636" s="6">
        <v>0</v>
      </c>
    </row>
    <row r="637" spans="1:17" customFormat="1" x14ac:dyDescent="0.25">
      <c r="A637" t="s">
        <v>112</v>
      </c>
      <c r="B637" t="s">
        <v>113</v>
      </c>
      <c r="C637">
        <v>27</v>
      </c>
      <c r="D637">
        <v>205</v>
      </c>
      <c r="E637" s="1">
        <v>42754</v>
      </c>
      <c r="F637" t="s">
        <v>2</v>
      </c>
      <c r="G637">
        <v>899999061</v>
      </c>
      <c r="H637" t="s">
        <v>11</v>
      </c>
      <c r="I637" t="s">
        <v>90</v>
      </c>
      <c r="J637">
        <v>697</v>
      </c>
      <c r="K637" s="1">
        <v>42736</v>
      </c>
      <c r="L637" t="s">
        <v>527</v>
      </c>
      <c r="M637" s="6">
        <v>45000000</v>
      </c>
      <c r="N637" s="6">
        <v>45000000</v>
      </c>
      <c r="O637" s="6">
        <v>0</v>
      </c>
      <c r="P637" s="6">
        <v>0</v>
      </c>
      <c r="Q637" s="6">
        <v>0</v>
      </c>
    </row>
    <row r="638" spans="1:17" customFormat="1" x14ac:dyDescent="0.25">
      <c r="A638" t="s">
        <v>112</v>
      </c>
      <c r="B638" t="s">
        <v>113</v>
      </c>
      <c r="C638">
        <v>28</v>
      </c>
      <c r="D638">
        <v>206</v>
      </c>
      <c r="E638" s="1">
        <v>42754</v>
      </c>
      <c r="F638" t="s">
        <v>2</v>
      </c>
      <c r="G638">
        <v>899999115</v>
      </c>
      <c r="H638" t="s">
        <v>36</v>
      </c>
      <c r="I638" t="s">
        <v>117</v>
      </c>
      <c r="J638">
        <v>106</v>
      </c>
      <c r="K638" s="1">
        <v>42736</v>
      </c>
      <c r="L638" t="s">
        <v>528</v>
      </c>
      <c r="M638" s="6">
        <v>7229252</v>
      </c>
      <c r="N638" s="6">
        <v>7229252</v>
      </c>
      <c r="O638" s="6">
        <v>0</v>
      </c>
      <c r="P638" s="6">
        <v>0</v>
      </c>
      <c r="Q638" s="6">
        <v>0</v>
      </c>
    </row>
    <row r="639" spans="1:17" customFormat="1" x14ac:dyDescent="0.25">
      <c r="A639" t="s">
        <v>112</v>
      </c>
      <c r="B639" t="s">
        <v>113</v>
      </c>
      <c r="C639">
        <v>29</v>
      </c>
      <c r="D639">
        <v>207</v>
      </c>
      <c r="E639" s="1">
        <v>42754</v>
      </c>
      <c r="F639" t="s">
        <v>2</v>
      </c>
      <c r="G639">
        <v>899999061</v>
      </c>
      <c r="H639" t="s">
        <v>11</v>
      </c>
      <c r="I639" t="s">
        <v>115</v>
      </c>
      <c r="J639">
        <v>1419</v>
      </c>
      <c r="K639" s="1">
        <v>42736</v>
      </c>
      <c r="L639" t="s">
        <v>529</v>
      </c>
      <c r="M639" s="6">
        <v>1353609259</v>
      </c>
      <c r="N639" s="6">
        <v>0</v>
      </c>
      <c r="O639" s="6">
        <v>1353609259</v>
      </c>
      <c r="P639" s="6">
        <v>268643530</v>
      </c>
      <c r="Q639" s="6">
        <v>1084965729</v>
      </c>
    </row>
    <row r="640" spans="1:17" customFormat="1" x14ac:dyDescent="0.25">
      <c r="A640" t="s">
        <v>112</v>
      </c>
      <c r="B640" t="s">
        <v>113</v>
      </c>
      <c r="C640">
        <v>30</v>
      </c>
      <c r="D640">
        <v>208</v>
      </c>
      <c r="E640" s="1">
        <v>42754</v>
      </c>
      <c r="F640" t="s">
        <v>2</v>
      </c>
      <c r="G640">
        <v>860526499</v>
      </c>
      <c r="H640" t="s">
        <v>118</v>
      </c>
      <c r="I640" t="s">
        <v>90</v>
      </c>
      <c r="J640">
        <v>853</v>
      </c>
      <c r="K640" s="1">
        <v>42736</v>
      </c>
      <c r="L640" t="s">
        <v>530</v>
      </c>
      <c r="M640" s="6">
        <v>6319152</v>
      </c>
      <c r="N640" s="6">
        <v>6319152</v>
      </c>
      <c r="O640" s="6">
        <v>0</v>
      </c>
      <c r="P640" s="6">
        <v>0</v>
      </c>
      <c r="Q640" s="6">
        <v>0</v>
      </c>
    </row>
    <row r="641" spans="1:19" x14ac:dyDescent="0.25">
      <c r="A641" t="s">
        <v>112</v>
      </c>
      <c r="B641" t="s">
        <v>113</v>
      </c>
      <c r="C641">
        <v>4</v>
      </c>
      <c r="D641">
        <v>4</v>
      </c>
      <c r="E641" s="1">
        <v>42746</v>
      </c>
      <c r="F641" t="s">
        <v>2</v>
      </c>
      <c r="G641">
        <v>900089913</v>
      </c>
      <c r="H641" t="s">
        <v>119</v>
      </c>
      <c r="I641" t="s">
        <v>120</v>
      </c>
      <c r="J641">
        <v>3208</v>
      </c>
      <c r="K641" s="1">
        <v>42736</v>
      </c>
      <c r="L641" t="s">
        <v>531</v>
      </c>
      <c r="M641" s="6">
        <v>2145294</v>
      </c>
      <c r="N641" s="6">
        <v>2145294</v>
      </c>
      <c r="O641" s="6">
        <v>0</v>
      </c>
      <c r="P641" s="6">
        <v>0</v>
      </c>
      <c r="Q641" s="6">
        <v>0</v>
      </c>
      <c r="S641"/>
    </row>
    <row r="642" spans="1:19" x14ac:dyDescent="0.25">
      <c r="O642" s="5">
        <f>SUBTOTAL(9,O2:O641)</f>
        <v>46997551760</v>
      </c>
    </row>
    <row r="644" spans="1:19" x14ac:dyDescent="0.25">
      <c r="L644" s="9">
        <f>+Q187+Q185</f>
        <v>21992000</v>
      </c>
    </row>
    <row r="649" spans="1:19" x14ac:dyDescent="0.25">
      <c r="O649" s="5">
        <v>1205149231</v>
      </c>
    </row>
    <row r="650" spans="1:19" x14ac:dyDescent="0.25">
      <c r="O650" s="5">
        <v>12200908650</v>
      </c>
    </row>
    <row r="651" spans="1:19" x14ac:dyDescent="0.25">
      <c r="O651" s="5">
        <f>+O649+O650</f>
        <v>13406057881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9"/>
  <sheetViews>
    <sheetView topLeftCell="C1" zoomScale="55" zoomScaleNormal="55" workbookViewId="0">
      <pane ySplit="5" topLeftCell="A24" activePane="bottomLeft" state="frozen"/>
      <selection pane="bottomLeft" activeCell="H26" sqref="H26"/>
    </sheetView>
  </sheetViews>
  <sheetFormatPr baseColWidth="10" defaultRowHeight="15" x14ac:dyDescent="0.25"/>
  <cols>
    <col min="1" max="1" width="10.85546875" style="31" customWidth="1"/>
    <col min="2" max="2" width="19.28515625" style="34" customWidth="1"/>
    <col min="3" max="3" width="17.5703125" style="30" customWidth="1"/>
    <col min="4" max="4" width="16.140625" style="31" customWidth="1"/>
    <col min="5" max="5" width="19.42578125" style="30" customWidth="1"/>
    <col min="6" max="6" width="13.85546875" style="31" customWidth="1"/>
    <col min="7" max="7" width="41" style="30" customWidth="1"/>
    <col min="8" max="8" width="29.7109375" style="30" customWidth="1"/>
    <col min="9" max="9" width="19.85546875" style="30" customWidth="1"/>
    <col min="10" max="10" width="25" style="30" customWidth="1"/>
    <col min="11" max="11" width="26.5703125" style="30" customWidth="1"/>
    <col min="12" max="12" width="12.42578125" style="30" customWidth="1"/>
    <col min="13" max="13" width="15.5703125" style="30" customWidth="1"/>
    <col min="14" max="14" width="24.85546875" style="30" customWidth="1"/>
    <col min="15" max="15" width="10.5703125" style="30" bestFit="1" customWidth="1"/>
    <col min="16" max="16" width="10.5703125" style="31" bestFit="1" customWidth="1"/>
    <col min="17" max="17" width="10.7109375" style="30" bestFit="1" customWidth="1"/>
    <col min="18" max="18" width="24.7109375" style="38" customWidth="1"/>
    <col min="19" max="19" width="10.7109375" style="30" bestFit="1" customWidth="1"/>
    <col min="20" max="20" width="15.7109375" style="35" customWidth="1"/>
    <col min="21" max="21" width="15.42578125" style="30" customWidth="1"/>
    <col min="22" max="22" width="14.5703125" style="30" customWidth="1"/>
    <col min="23" max="23" width="13.28515625" style="30" customWidth="1"/>
    <col min="24" max="24" width="14.5703125" style="31" customWidth="1"/>
    <col min="25" max="25" width="16.42578125" style="30" customWidth="1"/>
    <col min="26" max="26" width="34.28515625" style="30" hidden="1" customWidth="1"/>
    <col min="27" max="27" width="22.140625" style="30" customWidth="1"/>
    <col min="28" max="28" width="12.85546875" style="31" customWidth="1"/>
    <col min="29" max="29" width="21.7109375" style="30" customWidth="1"/>
    <col min="30" max="16384" width="11.42578125" style="30"/>
  </cols>
  <sheetData>
    <row r="1" spans="1:29" ht="24" customHeight="1" x14ac:dyDescent="0.25">
      <c r="C1" s="221" t="s">
        <v>11</v>
      </c>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row>
    <row r="2" spans="1:29" ht="26.25" x14ac:dyDescent="0.25">
      <c r="C2" s="221" t="s">
        <v>1002</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row>
    <row r="3" spans="1:29" ht="26.25" x14ac:dyDescent="0.25">
      <c r="C3" s="221" t="s">
        <v>1003</v>
      </c>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row>
    <row r="4" spans="1:29" ht="15.75" x14ac:dyDescent="0.25">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row>
    <row r="5" spans="1:29" s="95" customFormat="1" ht="60" x14ac:dyDescent="0.25">
      <c r="A5" s="130" t="s">
        <v>794</v>
      </c>
      <c r="B5" s="130" t="s">
        <v>1001</v>
      </c>
      <c r="C5" s="130" t="s">
        <v>796</v>
      </c>
      <c r="D5" s="130" t="s">
        <v>797</v>
      </c>
      <c r="E5" s="130" t="s">
        <v>798</v>
      </c>
      <c r="F5" s="130" t="s">
        <v>799</v>
      </c>
      <c r="G5" s="130" t="s">
        <v>800</v>
      </c>
      <c r="H5" s="130" t="s">
        <v>801</v>
      </c>
      <c r="I5" s="130" t="s">
        <v>802</v>
      </c>
      <c r="J5" s="130" t="s">
        <v>803</v>
      </c>
      <c r="K5" s="130" t="s">
        <v>124</v>
      </c>
      <c r="L5" s="130" t="s">
        <v>126</v>
      </c>
      <c r="M5" s="130" t="s">
        <v>804</v>
      </c>
      <c r="N5" s="130" t="s">
        <v>805</v>
      </c>
      <c r="O5" s="130" t="s">
        <v>806</v>
      </c>
      <c r="P5" s="130" t="s">
        <v>807</v>
      </c>
      <c r="Q5" s="130" t="s">
        <v>808</v>
      </c>
      <c r="R5" s="130" t="s">
        <v>809</v>
      </c>
      <c r="S5" s="130" t="s">
        <v>996</v>
      </c>
      <c r="T5" s="130" t="s">
        <v>810</v>
      </c>
      <c r="U5" s="130" t="s">
        <v>997</v>
      </c>
      <c r="V5" s="130" t="s">
        <v>811</v>
      </c>
      <c r="W5" s="130" t="s">
        <v>812</v>
      </c>
      <c r="X5" s="130" t="s">
        <v>813</v>
      </c>
      <c r="Y5" s="130" t="s">
        <v>814</v>
      </c>
      <c r="Z5" s="130" t="s">
        <v>972</v>
      </c>
      <c r="AA5" s="130" t="s">
        <v>815</v>
      </c>
      <c r="AB5" s="130" t="s">
        <v>816</v>
      </c>
      <c r="AC5" s="130" t="s">
        <v>926</v>
      </c>
    </row>
    <row r="6" spans="1:29" s="36" customFormat="1" ht="120" x14ac:dyDescent="0.25">
      <c r="A6" s="44">
        <v>2017</v>
      </c>
      <c r="B6" s="43">
        <v>42914</v>
      </c>
      <c r="C6" s="42" t="s">
        <v>3</v>
      </c>
      <c r="D6" s="44">
        <v>60</v>
      </c>
      <c r="E6" s="42" t="s">
        <v>922</v>
      </c>
      <c r="F6" s="44">
        <v>15</v>
      </c>
      <c r="G6" s="42" t="s">
        <v>555</v>
      </c>
      <c r="H6" s="42" t="s">
        <v>169</v>
      </c>
      <c r="I6" s="45">
        <v>860053274</v>
      </c>
      <c r="J6" s="42" t="s">
        <v>817</v>
      </c>
      <c r="K6" s="42" t="s">
        <v>0</v>
      </c>
      <c r="L6" s="44" t="s">
        <v>920</v>
      </c>
      <c r="M6" s="44" t="s">
        <v>921</v>
      </c>
      <c r="N6" s="46">
        <v>50000000</v>
      </c>
      <c r="O6" s="42" t="s">
        <v>820</v>
      </c>
      <c r="P6" s="42">
        <v>0</v>
      </c>
      <c r="Q6" s="42" t="s">
        <v>825</v>
      </c>
      <c r="R6" s="46">
        <v>25000000</v>
      </c>
      <c r="S6" s="42" t="s">
        <v>848</v>
      </c>
      <c r="T6" s="43">
        <v>42923</v>
      </c>
      <c r="U6" s="47">
        <v>43196</v>
      </c>
      <c r="V6" s="42" t="s">
        <v>819</v>
      </c>
      <c r="W6" s="42" t="s">
        <v>825</v>
      </c>
      <c r="X6" s="42" t="s">
        <v>876</v>
      </c>
      <c r="Y6" s="42" t="s">
        <v>829</v>
      </c>
      <c r="Z6" s="46">
        <v>39974414</v>
      </c>
      <c r="AA6" s="48">
        <f>+Z6/(N6+R6)</f>
        <v>0.5329921866666667</v>
      </c>
      <c r="AB6" s="49">
        <v>0.5329921866666667</v>
      </c>
      <c r="AC6" s="42" t="s">
        <v>828</v>
      </c>
    </row>
    <row r="7" spans="1:29" s="36" customFormat="1" ht="150" x14ac:dyDescent="0.25">
      <c r="A7" s="44">
        <v>2017</v>
      </c>
      <c r="B7" s="43">
        <v>42951</v>
      </c>
      <c r="C7" s="42" t="s">
        <v>158</v>
      </c>
      <c r="D7" s="44">
        <v>64</v>
      </c>
      <c r="E7" s="42" t="s">
        <v>842</v>
      </c>
      <c r="F7" s="44">
        <v>7</v>
      </c>
      <c r="G7" s="42" t="s">
        <v>605</v>
      </c>
      <c r="H7" s="42" t="s">
        <v>214</v>
      </c>
      <c r="I7" s="45">
        <v>900280219</v>
      </c>
      <c r="J7" s="42" t="s">
        <v>817</v>
      </c>
      <c r="K7" s="42" t="s">
        <v>0</v>
      </c>
      <c r="L7" s="44" t="s">
        <v>930</v>
      </c>
      <c r="M7" s="44" t="s">
        <v>931</v>
      </c>
      <c r="N7" s="46">
        <v>20000000</v>
      </c>
      <c r="O7" s="42" t="s">
        <v>820</v>
      </c>
      <c r="P7" s="42">
        <v>0</v>
      </c>
      <c r="Q7" s="42" t="s">
        <v>825</v>
      </c>
      <c r="R7" s="46">
        <v>5000000</v>
      </c>
      <c r="S7" s="42" t="s">
        <v>849</v>
      </c>
      <c r="T7" s="43">
        <v>42962</v>
      </c>
      <c r="U7" s="47">
        <v>43145</v>
      </c>
      <c r="V7" s="42" t="s">
        <v>819</v>
      </c>
      <c r="W7" s="42" t="s">
        <v>820</v>
      </c>
      <c r="X7" s="42">
        <v>0</v>
      </c>
      <c r="Y7" s="42" t="s">
        <v>829</v>
      </c>
      <c r="Z7" s="46">
        <f>20000000+1035550</f>
        <v>21035550</v>
      </c>
      <c r="AA7" s="48">
        <f>+Z7/(N7+R7)</f>
        <v>0.841422</v>
      </c>
      <c r="AB7" s="49">
        <v>0.841422</v>
      </c>
      <c r="AC7" s="42" t="s">
        <v>828</v>
      </c>
    </row>
    <row r="8" spans="1:29" s="37" customFormat="1" ht="135" x14ac:dyDescent="0.25">
      <c r="A8" s="52">
        <v>2017</v>
      </c>
      <c r="B8" s="51">
        <v>42902</v>
      </c>
      <c r="C8" s="50" t="s">
        <v>158</v>
      </c>
      <c r="D8" s="52">
        <v>57</v>
      </c>
      <c r="E8" s="50" t="s">
        <v>842</v>
      </c>
      <c r="F8" s="52">
        <v>3</v>
      </c>
      <c r="G8" s="50" t="s">
        <v>557</v>
      </c>
      <c r="H8" s="50" t="s">
        <v>556</v>
      </c>
      <c r="I8" s="53">
        <v>900542932</v>
      </c>
      <c r="J8" s="50" t="s">
        <v>817</v>
      </c>
      <c r="K8" s="50" t="s">
        <v>153</v>
      </c>
      <c r="L8" s="52">
        <v>310</v>
      </c>
      <c r="M8" s="52">
        <v>381</v>
      </c>
      <c r="N8" s="54">
        <v>3000000</v>
      </c>
      <c r="O8" s="50" t="s">
        <v>820</v>
      </c>
      <c r="P8" s="50">
        <v>0</v>
      </c>
      <c r="Q8" s="50" t="s">
        <v>820</v>
      </c>
      <c r="R8" s="50">
        <v>0</v>
      </c>
      <c r="S8" s="50" t="s">
        <v>848</v>
      </c>
      <c r="T8" s="51">
        <v>42916</v>
      </c>
      <c r="U8" s="55">
        <v>43129</v>
      </c>
      <c r="V8" s="50" t="s">
        <v>819</v>
      </c>
      <c r="W8" s="50" t="s">
        <v>820</v>
      </c>
      <c r="X8" s="50">
        <v>0</v>
      </c>
      <c r="Y8" s="50" t="s">
        <v>829</v>
      </c>
      <c r="Z8" s="54">
        <v>0</v>
      </c>
      <c r="AA8" s="56">
        <f>+Z8/N8</f>
        <v>0</v>
      </c>
      <c r="AB8" s="57">
        <v>0.8571428571428571</v>
      </c>
      <c r="AC8" s="50" t="s">
        <v>828</v>
      </c>
    </row>
    <row r="9" spans="1:29" s="37" customFormat="1" ht="105" x14ac:dyDescent="0.25">
      <c r="A9" s="52">
        <v>2017</v>
      </c>
      <c r="B9" s="51">
        <v>42366</v>
      </c>
      <c r="C9" s="50" t="s">
        <v>166</v>
      </c>
      <c r="D9" s="52">
        <v>6104</v>
      </c>
      <c r="E9" s="50" t="s">
        <v>995</v>
      </c>
      <c r="F9" s="52">
        <v>1</v>
      </c>
      <c r="G9" s="50" t="s">
        <v>532</v>
      </c>
      <c r="H9" s="50" t="s">
        <v>175</v>
      </c>
      <c r="I9" s="53">
        <v>830095213</v>
      </c>
      <c r="J9" s="50" t="s">
        <v>817</v>
      </c>
      <c r="K9" s="50" t="s">
        <v>153</v>
      </c>
      <c r="L9" s="52">
        <v>284</v>
      </c>
      <c r="M9" s="52">
        <v>304</v>
      </c>
      <c r="N9" s="50"/>
      <c r="O9" s="50" t="s">
        <v>820</v>
      </c>
      <c r="P9" s="50">
        <v>0</v>
      </c>
      <c r="Q9" s="50" t="s">
        <v>825</v>
      </c>
      <c r="R9" s="54">
        <v>10800000</v>
      </c>
      <c r="S9" s="50" t="s">
        <v>1004</v>
      </c>
      <c r="T9" s="51">
        <v>42370</v>
      </c>
      <c r="U9" s="55">
        <v>43159</v>
      </c>
      <c r="V9" s="50" t="s">
        <v>819</v>
      </c>
      <c r="W9" s="50" t="s">
        <v>825</v>
      </c>
      <c r="X9" s="50" t="s">
        <v>823</v>
      </c>
      <c r="Y9" s="50" t="s">
        <v>829</v>
      </c>
      <c r="Z9" s="58">
        <v>4826959</v>
      </c>
      <c r="AA9" s="56">
        <f>+Z9/R9</f>
        <v>0.44694064814814816</v>
      </c>
      <c r="AB9" s="194">
        <v>0.44694064814814816</v>
      </c>
      <c r="AC9" s="50" t="s">
        <v>828</v>
      </c>
    </row>
    <row r="10" spans="1:29" s="36" customFormat="1" ht="120" x14ac:dyDescent="0.25">
      <c r="A10" s="44">
        <v>2017</v>
      </c>
      <c r="B10" s="43">
        <v>42914</v>
      </c>
      <c r="C10" s="42" t="s">
        <v>3</v>
      </c>
      <c r="D10" s="44">
        <v>60</v>
      </c>
      <c r="E10" s="42" t="s">
        <v>922</v>
      </c>
      <c r="F10" s="44">
        <v>15</v>
      </c>
      <c r="G10" s="42" t="s">
        <v>555</v>
      </c>
      <c r="H10" s="42" t="s">
        <v>169</v>
      </c>
      <c r="I10" s="45">
        <v>860053274</v>
      </c>
      <c r="J10" s="42" t="s">
        <v>817</v>
      </c>
      <c r="K10" s="42" t="s">
        <v>4</v>
      </c>
      <c r="L10" s="44" t="s">
        <v>918</v>
      </c>
      <c r="M10" s="44" t="s">
        <v>919</v>
      </c>
      <c r="N10" s="46">
        <v>60000000</v>
      </c>
      <c r="O10" s="42" t="s">
        <v>820</v>
      </c>
      <c r="P10" s="42">
        <v>0</v>
      </c>
      <c r="Q10" s="42" t="s">
        <v>825</v>
      </c>
      <c r="R10" s="46">
        <v>30000000</v>
      </c>
      <c r="S10" s="42" t="s">
        <v>848</v>
      </c>
      <c r="T10" s="43">
        <v>42923</v>
      </c>
      <c r="U10" s="47">
        <v>43196</v>
      </c>
      <c r="V10" s="42" t="s">
        <v>819</v>
      </c>
      <c r="W10" s="42" t="s">
        <v>825</v>
      </c>
      <c r="X10" s="42" t="s">
        <v>876</v>
      </c>
      <c r="Y10" s="42" t="s">
        <v>829</v>
      </c>
      <c r="Z10" s="46">
        <v>49271407</v>
      </c>
      <c r="AA10" s="48">
        <f>+Z10/(N10+R10)</f>
        <v>0.54746007777777783</v>
      </c>
      <c r="AB10" s="49">
        <v>0.54746007777777783</v>
      </c>
      <c r="AC10" s="42" t="s">
        <v>828</v>
      </c>
    </row>
    <row r="11" spans="1:29" s="37" customFormat="1" ht="195" x14ac:dyDescent="0.25">
      <c r="A11" s="52">
        <v>2017</v>
      </c>
      <c r="B11" s="51">
        <v>42857</v>
      </c>
      <c r="C11" s="50" t="s">
        <v>5</v>
      </c>
      <c r="D11" s="52">
        <v>52</v>
      </c>
      <c r="E11" s="50" t="s">
        <v>845</v>
      </c>
      <c r="F11" s="52">
        <v>5</v>
      </c>
      <c r="G11" s="50" t="s">
        <v>534</v>
      </c>
      <c r="H11" s="50" t="s">
        <v>533</v>
      </c>
      <c r="I11" s="53">
        <v>900183528</v>
      </c>
      <c r="J11" s="50" t="s">
        <v>817</v>
      </c>
      <c r="K11" s="50" t="s">
        <v>4</v>
      </c>
      <c r="L11" s="52">
        <v>282</v>
      </c>
      <c r="M11" s="52">
        <v>329</v>
      </c>
      <c r="N11" s="54">
        <v>27000000</v>
      </c>
      <c r="O11" s="50" t="s">
        <v>820</v>
      </c>
      <c r="P11" s="50">
        <v>0</v>
      </c>
      <c r="Q11" s="50" t="s">
        <v>820</v>
      </c>
      <c r="R11" s="50">
        <v>0</v>
      </c>
      <c r="S11" s="50" t="s">
        <v>834</v>
      </c>
      <c r="T11" s="51">
        <v>42857</v>
      </c>
      <c r="U11" s="55">
        <v>43162</v>
      </c>
      <c r="V11" s="50" t="s">
        <v>819</v>
      </c>
      <c r="W11" s="50" t="s">
        <v>820</v>
      </c>
      <c r="X11" s="50">
        <v>0</v>
      </c>
      <c r="Y11" s="50" t="s">
        <v>829</v>
      </c>
      <c r="Z11" s="54">
        <v>1890431</v>
      </c>
      <c r="AA11" s="56">
        <f t="shared" ref="AA11:AA56" si="0">+Z11/N11</f>
        <v>7.001596296296296E-2</v>
      </c>
      <c r="AB11" s="56">
        <v>0.8</v>
      </c>
      <c r="AC11" s="50" t="s">
        <v>828</v>
      </c>
    </row>
    <row r="12" spans="1:29" s="37" customFormat="1" ht="195" x14ac:dyDescent="0.25">
      <c r="A12" s="52">
        <v>2017</v>
      </c>
      <c r="B12" s="51">
        <v>43055</v>
      </c>
      <c r="C12" s="50" t="s">
        <v>62</v>
      </c>
      <c r="D12" s="52">
        <v>93</v>
      </c>
      <c r="E12" s="50" t="s">
        <v>922</v>
      </c>
      <c r="F12" s="52">
        <v>2</v>
      </c>
      <c r="G12" s="50" t="s">
        <v>608</v>
      </c>
      <c r="H12" s="50" t="s">
        <v>607</v>
      </c>
      <c r="I12" s="53">
        <v>830110570</v>
      </c>
      <c r="J12" s="50" t="s">
        <v>817</v>
      </c>
      <c r="K12" s="50" t="s">
        <v>141</v>
      </c>
      <c r="L12" s="52">
        <v>389</v>
      </c>
      <c r="M12" s="52">
        <v>563</v>
      </c>
      <c r="N12" s="54">
        <v>30000000</v>
      </c>
      <c r="O12" s="50" t="s">
        <v>820</v>
      </c>
      <c r="P12" s="50">
        <v>0</v>
      </c>
      <c r="Q12" s="50" t="s">
        <v>820</v>
      </c>
      <c r="R12" s="50">
        <v>0</v>
      </c>
      <c r="S12" s="50" t="s">
        <v>960</v>
      </c>
      <c r="T12" s="51">
        <v>43066</v>
      </c>
      <c r="U12" s="55">
        <v>43110</v>
      </c>
      <c r="V12" s="50" t="s">
        <v>819</v>
      </c>
      <c r="W12" s="50" t="s">
        <v>825</v>
      </c>
      <c r="X12" s="50" t="s">
        <v>911</v>
      </c>
      <c r="Y12" s="50" t="s">
        <v>829</v>
      </c>
      <c r="Z12" s="54">
        <v>0</v>
      </c>
      <c r="AA12" s="56">
        <f t="shared" si="0"/>
        <v>0</v>
      </c>
      <c r="AB12" s="59">
        <v>0</v>
      </c>
      <c r="AC12" s="50" t="s">
        <v>828</v>
      </c>
    </row>
    <row r="13" spans="1:29" s="36" customFormat="1" ht="180" x14ac:dyDescent="0.25">
      <c r="A13" s="44">
        <v>2017</v>
      </c>
      <c r="B13" s="43">
        <v>42888</v>
      </c>
      <c r="C13" s="42" t="s">
        <v>9</v>
      </c>
      <c r="D13" s="44">
        <v>53</v>
      </c>
      <c r="E13" s="42" t="s">
        <v>821</v>
      </c>
      <c r="F13" s="44">
        <v>1</v>
      </c>
      <c r="G13" s="42" t="s">
        <v>559</v>
      </c>
      <c r="H13" s="42" t="s">
        <v>225</v>
      </c>
      <c r="I13" s="45">
        <v>41565172</v>
      </c>
      <c r="J13" s="42" t="s">
        <v>817</v>
      </c>
      <c r="K13" s="42" t="s">
        <v>6</v>
      </c>
      <c r="L13" s="44" t="s">
        <v>909</v>
      </c>
      <c r="M13" s="44" t="s">
        <v>910</v>
      </c>
      <c r="N13" s="46">
        <v>61180000</v>
      </c>
      <c r="O13" s="42" t="s">
        <v>820</v>
      </c>
      <c r="P13" s="42">
        <v>0</v>
      </c>
      <c r="Q13" s="42" t="s">
        <v>825</v>
      </c>
      <c r="R13" s="46">
        <v>4370000</v>
      </c>
      <c r="S13" s="42" t="s">
        <v>848</v>
      </c>
      <c r="T13" s="43">
        <v>42890</v>
      </c>
      <c r="U13" s="47">
        <v>43118</v>
      </c>
      <c r="V13" s="42" t="s">
        <v>819</v>
      </c>
      <c r="W13" s="42" t="s">
        <v>825</v>
      </c>
      <c r="X13" s="42" t="s">
        <v>911</v>
      </c>
      <c r="Y13" s="42" t="s">
        <v>829</v>
      </c>
      <c r="Z13" s="46">
        <v>61180000</v>
      </c>
      <c r="AA13" s="48">
        <f>+Z13/(N13+R13)</f>
        <v>0.93333333333333335</v>
      </c>
      <c r="AB13" s="48">
        <f>7/9</f>
        <v>0.77777777777777779</v>
      </c>
      <c r="AC13" s="42" t="s">
        <v>828</v>
      </c>
    </row>
    <row r="14" spans="1:29" s="37" customFormat="1" ht="75" x14ac:dyDescent="0.25">
      <c r="A14" s="52">
        <v>2017</v>
      </c>
      <c r="B14" s="51">
        <v>42547</v>
      </c>
      <c r="C14" s="50" t="s">
        <v>9</v>
      </c>
      <c r="D14" s="52">
        <v>55</v>
      </c>
      <c r="E14" s="50" t="s">
        <v>821</v>
      </c>
      <c r="F14" s="52">
        <v>1</v>
      </c>
      <c r="G14" s="50" t="s">
        <v>558</v>
      </c>
      <c r="H14" s="50" t="s">
        <v>8</v>
      </c>
      <c r="I14" s="53">
        <v>900521065</v>
      </c>
      <c r="J14" s="50" t="s">
        <v>817</v>
      </c>
      <c r="K14" s="50" t="s">
        <v>6</v>
      </c>
      <c r="L14" s="52">
        <v>355</v>
      </c>
      <c r="M14" s="52">
        <v>413</v>
      </c>
      <c r="N14" s="50"/>
      <c r="O14" s="50" t="s">
        <v>820</v>
      </c>
      <c r="P14" s="50">
        <v>0</v>
      </c>
      <c r="Q14" s="50" t="s">
        <v>825</v>
      </c>
      <c r="R14" s="54">
        <v>87360000</v>
      </c>
      <c r="S14" s="50" t="s">
        <v>912</v>
      </c>
      <c r="T14" s="51">
        <v>42548</v>
      </c>
      <c r="U14" s="55">
        <v>43126</v>
      </c>
      <c r="V14" s="50" t="s">
        <v>819</v>
      </c>
      <c r="W14" s="50" t="s">
        <v>825</v>
      </c>
      <c r="X14" s="50" t="s">
        <v>849</v>
      </c>
      <c r="Y14" s="50" t="s">
        <v>829</v>
      </c>
      <c r="Z14" s="54">
        <v>72800000</v>
      </c>
      <c r="AA14" s="56">
        <f>+Z14/R14</f>
        <v>0.83333333333333337</v>
      </c>
      <c r="AB14" s="57">
        <v>0.91666666666666663</v>
      </c>
      <c r="AC14" s="50" t="s">
        <v>828</v>
      </c>
    </row>
    <row r="15" spans="1:29" s="37" customFormat="1" ht="270" x14ac:dyDescent="0.25">
      <c r="A15" s="52">
        <v>2017</v>
      </c>
      <c r="B15" s="51">
        <v>43017</v>
      </c>
      <c r="C15" s="50" t="s">
        <v>613</v>
      </c>
      <c r="D15" s="52">
        <v>30023607</v>
      </c>
      <c r="E15" s="50" t="s">
        <v>994</v>
      </c>
      <c r="F15" s="52">
        <v>9</v>
      </c>
      <c r="G15" s="50" t="s">
        <v>614</v>
      </c>
      <c r="H15" s="50" t="s">
        <v>612</v>
      </c>
      <c r="I15" s="53">
        <v>830103828</v>
      </c>
      <c r="J15" s="50" t="s">
        <v>817</v>
      </c>
      <c r="K15" s="50" t="s">
        <v>10</v>
      </c>
      <c r="L15" s="52">
        <v>346</v>
      </c>
      <c r="M15" s="52">
        <v>527</v>
      </c>
      <c r="N15" s="54">
        <v>457436</v>
      </c>
      <c r="O15" s="50" t="s">
        <v>820</v>
      </c>
      <c r="P15" s="50">
        <v>0</v>
      </c>
      <c r="Q15" s="50" t="s">
        <v>820</v>
      </c>
      <c r="R15" s="50">
        <v>0</v>
      </c>
      <c r="S15" s="50" t="s">
        <v>971</v>
      </c>
      <c r="T15" s="51">
        <v>43032</v>
      </c>
      <c r="U15" s="55">
        <v>43190</v>
      </c>
      <c r="V15" s="50" t="s">
        <v>819</v>
      </c>
      <c r="W15" s="50" t="s">
        <v>820</v>
      </c>
      <c r="X15" s="50">
        <v>0</v>
      </c>
      <c r="Y15" s="50" t="s">
        <v>829</v>
      </c>
      <c r="Z15" s="137">
        <v>228718</v>
      </c>
      <c r="AA15" s="56">
        <f t="shared" si="0"/>
        <v>0.5</v>
      </c>
      <c r="AB15" s="61">
        <v>0.2</v>
      </c>
      <c r="AC15" s="50" t="s">
        <v>828</v>
      </c>
    </row>
    <row r="16" spans="1:29" s="36" customFormat="1" ht="135" x14ac:dyDescent="0.25">
      <c r="A16" s="44">
        <v>2017</v>
      </c>
      <c r="B16" s="43">
        <v>42719</v>
      </c>
      <c r="C16" s="42" t="s">
        <v>5</v>
      </c>
      <c r="D16" s="44">
        <v>76</v>
      </c>
      <c r="E16" s="42" t="s">
        <v>821</v>
      </c>
      <c r="F16" s="44">
        <v>1</v>
      </c>
      <c r="G16" s="42" t="s">
        <v>610</v>
      </c>
      <c r="H16" s="42" t="s">
        <v>13</v>
      </c>
      <c r="I16" s="45">
        <v>830016046</v>
      </c>
      <c r="J16" s="42" t="s">
        <v>817</v>
      </c>
      <c r="K16" s="42" t="s">
        <v>10</v>
      </c>
      <c r="L16" s="44">
        <v>480</v>
      </c>
      <c r="M16" s="44">
        <v>601</v>
      </c>
      <c r="N16" s="42"/>
      <c r="O16" s="42" t="s">
        <v>820</v>
      </c>
      <c r="P16" s="42">
        <v>0</v>
      </c>
      <c r="Q16" s="42" t="s">
        <v>825</v>
      </c>
      <c r="R16" s="46">
        <v>4500000</v>
      </c>
      <c r="S16" s="42" t="s">
        <v>912</v>
      </c>
      <c r="T16" s="43">
        <v>42720</v>
      </c>
      <c r="U16" s="47">
        <v>43174</v>
      </c>
      <c r="V16" s="42" t="s">
        <v>819</v>
      </c>
      <c r="W16" s="42" t="s">
        <v>825</v>
      </c>
      <c r="X16" s="42" t="s">
        <v>906</v>
      </c>
      <c r="Y16" s="42" t="s">
        <v>829</v>
      </c>
      <c r="Z16" s="46">
        <v>0</v>
      </c>
      <c r="AA16" s="48">
        <f>+Z16/R16</f>
        <v>0</v>
      </c>
      <c r="AB16" s="62">
        <v>0.8</v>
      </c>
      <c r="AC16" s="42" t="s">
        <v>828</v>
      </c>
    </row>
    <row r="17" spans="1:29" ht="60" x14ac:dyDescent="0.25">
      <c r="A17" s="40">
        <v>2017</v>
      </c>
      <c r="B17" s="64">
        <v>42831</v>
      </c>
      <c r="C17" s="63" t="s">
        <v>12</v>
      </c>
      <c r="D17" s="40">
        <v>47</v>
      </c>
      <c r="E17" s="63" t="s">
        <v>819</v>
      </c>
      <c r="F17" s="40" t="s">
        <v>819</v>
      </c>
      <c r="G17" s="63" t="s">
        <v>617</v>
      </c>
      <c r="H17" s="63" t="s">
        <v>11</v>
      </c>
      <c r="I17" s="65">
        <v>899999061</v>
      </c>
      <c r="J17" s="63" t="s">
        <v>817</v>
      </c>
      <c r="K17" s="63" t="s">
        <v>10</v>
      </c>
      <c r="L17" s="40">
        <v>211</v>
      </c>
      <c r="M17" s="40">
        <v>438</v>
      </c>
      <c r="N17" s="66">
        <v>593200</v>
      </c>
      <c r="O17" s="63" t="s">
        <v>820</v>
      </c>
      <c r="P17" s="63">
        <v>0</v>
      </c>
      <c r="Q17" s="63" t="s">
        <v>820</v>
      </c>
      <c r="R17" s="63">
        <v>0</v>
      </c>
      <c r="S17" s="63" t="s">
        <v>819</v>
      </c>
      <c r="T17" s="64">
        <v>42831</v>
      </c>
      <c r="U17" s="63" t="s">
        <v>819</v>
      </c>
      <c r="V17" s="63" t="s">
        <v>819</v>
      </c>
      <c r="W17" s="63" t="s">
        <v>820</v>
      </c>
      <c r="X17" s="63">
        <v>0</v>
      </c>
      <c r="Y17" s="63" t="s">
        <v>819</v>
      </c>
      <c r="Z17" s="66">
        <v>593200</v>
      </c>
      <c r="AA17" s="67">
        <f t="shared" si="0"/>
        <v>1</v>
      </c>
      <c r="AB17" s="63" t="s">
        <v>819</v>
      </c>
      <c r="AC17" s="63" t="s">
        <v>819</v>
      </c>
    </row>
    <row r="18" spans="1:29" s="37" customFormat="1" ht="270" x14ac:dyDescent="0.25">
      <c r="A18" s="52">
        <v>2017</v>
      </c>
      <c r="B18" s="51">
        <v>43017</v>
      </c>
      <c r="C18" s="50" t="s">
        <v>613</v>
      </c>
      <c r="D18" s="52">
        <v>30023607</v>
      </c>
      <c r="E18" s="50" t="s">
        <v>994</v>
      </c>
      <c r="F18" s="52">
        <v>9</v>
      </c>
      <c r="G18" s="50" t="s">
        <v>614</v>
      </c>
      <c r="H18" s="50" t="s">
        <v>615</v>
      </c>
      <c r="I18" s="53">
        <v>825000461</v>
      </c>
      <c r="J18" s="50" t="s">
        <v>817</v>
      </c>
      <c r="K18" s="50" t="s">
        <v>10</v>
      </c>
      <c r="L18" s="52">
        <v>346</v>
      </c>
      <c r="M18" s="52">
        <v>526</v>
      </c>
      <c r="N18" s="54">
        <v>29512000</v>
      </c>
      <c r="O18" s="50" t="s">
        <v>820</v>
      </c>
      <c r="P18" s="50">
        <v>0</v>
      </c>
      <c r="Q18" s="50" t="s">
        <v>820</v>
      </c>
      <c r="R18" s="50">
        <v>0</v>
      </c>
      <c r="S18" s="50" t="s">
        <v>971</v>
      </c>
      <c r="T18" s="51">
        <v>43032</v>
      </c>
      <c r="U18" s="55">
        <v>43190</v>
      </c>
      <c r="V18" s="50" t="s">
        <v>819</v>
      </c>
      <c r="W18" s="50" t="s">
        <v>820</v>
      </c>
      <c r="X18" s="50">
        <v>0</v>
      </c>
      <c r="Y18" s="50" t="s">
        <v>829</v>
      </c>
      <c r="Z18" s="137">
        <v>5902400</v>
      </c>
      <c r="AA18" s="56">
        <f t="shared" si="0"/>
        <v>0.2</v>
      </c>
      <c r="AB18" s="61">
        <v>0.2</v>
      </c>
      <c r="AC18" s="50" t="s">
        <v>828</v>
      </c>
    </row>
    <row r="19" spans="1:29" ht="60" x14ac:dyDescent="0.25">
      <c r="A19" s="40">
        <v>2017</v>
      </c>
      <c r="B19" s="64">
        <v>42887</v>
      </c>
      <c r="C19" s="63" t="s">
        <v>12</v>
      </c>
      <c r="D19" s="40">
        <v>47</v>
      </c>
      <c r="E19" s="63" t="s">
        <v>819</v>
      </c>
      <c r="F19" s="40" t="s">
        <v>819</v>
      </c>
      <c r="G19" s="63" t="s">
        <v>560</v>
      </c>
      <c r="H19" s="63" t="s">
        <v>11</v>
      </c>
      <c r="I19" s="65">
        <v>899999061</v>
      </c>
      <c r="J19" s="63" t="s">
        <v>817</v>
      </c>
      <c r="K19" s="63" t="s">
        <v>10</v>
      </c>
      <c r="L19" s="40">
        <v>211</v>
      </c>
      <c r="M19" s="40">
        <v>414</v>
      </c>
      <c r="N19" s="66">
        <v>600000</v>
      </c>
      <c r="O19" s="63" t="s">
        <v>820</v>
      </c>
      <c r="P19" s="63">
        <v>0</v>
      </c>
      <c r="Q19" s="63" t="s">
        <v>820</v>
      </c>
      <c r="R19" s="63">
        <v>0</v>
      </c>
      <c r="S19" s="63" t="s">
        <v>819</v>
      </c>
      <c r="T19" s="64">
        <v>42887</v>
      </c>
      <c r="U19" s="63" t="s">
        <v>819</v>
      </c>
      <c r="V19" s="63" t="s">
        <v>819</v>
      </c>
      <c r="W19" s="63" t="s">
        <v>820</v>
      </c>
      <c r="X19" s="63">
        <v>0</v>
      </c>
      <c r="Y19" s="63" t="s">
        <v>819</v>
      </c>
      <c r="Z19" s="66">
        <v>600000</v>
      </c>
      <c r="AA19" s="67">
        <f t="shared" si="0"/>
        <v>1</v>
      </c>
      <c r="AB19" s="63" t="s">
        <v>819</v>
      </c>
      <c r="AC19" s="63" t="s">
        <v>819</v>
      </c>
    </row>
    <row r="20" spans="1:29" ht="30" x14ac:dyDescent="0.25">
      <c r="A20" s="40">
        <v>2017</v>
      </c>
      <c r="B20" s="64">
        <v>42831</v>
      </c>
      <c r="C20" s="63" t="s">
        <v>12</v>
      </c>
      <c r="D20" s="40">
        <v>47</v>
      </c>
      <c r="E20" s="63" t="s">
        <v>819</v>
      </c>
      <c r="F20" s="40" t="s">
        <v>819</v>
      </c>
      <c r="G20" s="63" t="s">
        <v>535</v>
      </c>
      <c r="H20" s="63" t="s">
        <v>11</v>
      </c>
      <c r="I20" s="65">
        <v>899999061</v>
      </c>
      <c r="J20" s="63" t="s">
        <v>817</v>
      </c>
      <c r="K20" s="63" t="s">
        <v>10</v>
      </c>
      <c r="L20" s="40">
        <v>211</v>
      </c>
      <c r="M20" s="40">
        <v>320</v>
      </c>
      <c r="N20" s="66">
        <v>600000</v>
      </c>
      <c r="O20" s="63" t="s">
        <v>820</v>
      </c>
      <c r="P20" s="63">
        <v>0</v>
      </c>
      <c r="Q20" s="63" t="s">
        <v>820</v>
      </c>
      <c r="R20" s="63">
        <v>0</v>
      </c>
      <c r="S20" s="63" t="s">
        <v>819</v>
      </c>
      <c r="T20" s="64">
        <v>42831</v>
      </c>
      <c r="U20" s="63" t="s">
        <v>819</v>
      </c>
      <c r="V20" s="63" t="s">
        <v>819</v>
      </c>
      <c r="W20" s="63" t="s">
        <v>820</v>
      </c>
      <c r="X20" s="63">
        <v>0</v>
      </c>
      <c r="Y20" s="63" t="s">
        <v>819</v>
      </c>
      <c r="Z20" s="66">
        <v>600000</v>
      </c>
      <c r="AA20" s="67">
        <f t="shared" si="0"/>
        <v>1</v>
      </c>
      <c r="AB20" s="63" t="s">
        <v>819</v>
      </c>
      <c r="AC20" s="63" t="s">
        <v>819</v>
      </c>
    </row>
    <row r="21" spans="1:29" s="36" customFormat="1" ht="195" x14ac:dyDescent="0.25">
      <c r="A21" s="44">
        <v>2017</v>
      </c>
      <c r="B21" s="43">
        <v>42640</v>
      </c>
      <c r="C21" s="42" t="s">
        <v>5</v>
      </c>
      <c r="D21" s="44">
        <v>68</v>
      </c>
      <c r="E21" s="42" t="s">
        <v>845</v>
      </c>
      <c r="F21" s="44">
        <v>7</v>
      </c>
      <c r="G21" s="42" t="s">
        <v>561</v>
      </c>
      <c r="H21" s="42" t="s">
        <v>215</v>
      </c>
      <c r="I21" s="45">
        <v>830102646</v>
      </c>
      <c r="J21" s="42" t="s">
        <v>817</v>
      </c>
      <c r="K21" s="42" t="s">
        <v>10</v>
      </c>
      <c r="L21" s="44" t="s">
        <v>940</v>
      </c>
      <c r="M21" s="44" t="s">
        <v>941</v>
      </c>
      <c r="N21" s="42"/>
      <c r="O21" s="42" t="s">
        <v>820</v>
      </c>
      <c r="P21" s="42">
        <v>0</v>
      </c>
      <c r="Q21" s="42" t="s">
        <v>825</v>
      </c>
      <c r="R21" s="46">
        <f>5500000+8189763</f>
        <v>13689763</v>
      </c>
      <c r="S21" s="42" t="s">
        <v>849</v>
      </c>
      <c r="T21" s="43">
        <v>42643</v>
      </c>
      <c r="U21" s="47">
        <v>42976</v>
      </c>
      <c r="V21" s="47">
        <v>42996</v>
      </c>
      <c r="W21" s="42" t="s">
        <v>825</v>
      </c>
      <c r="X21" s="42" t="s">
        <v>898</v>
      </c>
      <c r="Y21" s="42" t="s">
        <v>829</v>
      </c>
      <c r="Z21" s="46">
        <f>5500000+8189763</f>
        <v>13689763</v>
      </c>
      <c r="AA21" s="48">
        <f>+Z21/R21</f>
        <v>1</v>
      </c>
      <c r="AB21" s="72">
        <v>1</v>
      </c>
      <c r="AC21" s="42" t="s">
        <v>822</v>
      </c>
    </row>
    <row r="22" spans="1:29" ht="60" x14ac:dyDescent="0.25">
      <c r="A22" s="40">
        <v>2017</v>
      </c>
      <c r="B22" s="64">
        <v>42979</v>
      </c>
      <c r="C22" s="63" t="s">
        <v>12</v>
      </c>
      <c r="D22" s="40">
        <v>47</v>
      </c>
      <c r="E22" s="63" t="s">
        <v>819</v>
      </c>
      <c r="F22" s="40" t="s">
        <v>819</v>
      </c>
      <c r="G22" s="63" t="s">
        <v>616</v>
      </c>
      <c r="H22" s="63" t="s">
        <v>11</v>
      </c>
      <c r="I22" s="65">
        <v>899999061</v>
      </c>
      <c r="J22" s="63" t="s">
        <v>817</v>
      </c>
      <c r="K22" s="63" t="s">
        <v>10</v>
      </c>
      <c r="L22" s="40">
        <v>211</v>
      </c>
      <c r="M22" s="40">
        <v>485</v>
      </c>
      <c r="N22" s="66">
        <v>342400</v>
      </c>
      <c r="O22" s="63" t="s">
        <v>820</v>
      </c>
      <c r="P22" s="63">
        <v>0</v>
      </c>
      <c r="Q22" s="63" t="s">
        <v>820</v>
      </c>
      <c r="R22" s="63">
        <v>0</v>
      </c>
      <c r="S22" s="63" t="s">
        <v>819</v>
      </c>
      <c r="T22" s="64">
        <v>42979</v>
      </c>
      <c r="U22" s="63" t="s">
        <v>819</v>
      </c>
      <c r="V22" s="63" t="s">
        <v>819</v>
      </c>
      <c r="W22" s="63" t="s">
        <v>820</v>
      </c>
      <c r="X22" s="63">
        <v>0</v>
      </c>
      <c r="Y22" s="63" t="s">
        <v>819</v>
      </c>
      <c r="Z22" s="66">
        <v>342400</v>
      </c>
      <c r="AA22" s="67">
        <f t="shared" si="0"/>
        <v>1</v>
      </c>
      <c r="AB22" s="63" t="s">
        <v>819</v>
      </c>
      <c r="AC22" s="63" t="s">
        <v>819</v>
      </c>
    </row>
    <row r="23" spans="1:29" ht="60" x14ac:dyDescent="0.25">
      <c r="A23" s="40">
        <v>2017</v>
      </c>
      <c r="B23" s="64">
        <v>43009</v>
      </c>
      <c r="C23" s="63" t="s">
        <v>12</v>
      </c>
      <c r="D23" s="40">
        <v>47</v>
      </c>
      <c r="E23" s="63" t="s">
        <v>819</v>
      </c>
      <c r="F23" s="40" t="s">
        <v>819</v>
      </c>
      <c r="G23" s="63" t="s">
        <v>611</v>
      </c>
      <c r="H23" s="63" t="s">
        <v>11</v>
      </c>
      <c r="I23" s="65">
        <v>899999061</v>
      </c>
      <c r="J23" s="63" t="s">
        <v>817</v>
      </c>
      <c r="K23" s="63" t="s">
        <v>10</v>
      </c>
      <c r="L23" s="40">
        <v>211</v>
      </c>
      <c r="M23" s="40">
        <v>597</v>
      </c>
      <c r="N23" s="66">
        <v>406000</v>
      </c>
      <c r="O23" s="63" t="s">
        <v>820</v>
      </c>
      <c r="P23" s="63">
        <v>0</v>
      </c>
      <c r="Q23" s="63" t="s">
        <v>820</v>
      </c>
      <c r="R23" s="63">
        <v>0</v>
      </c>
      <c r="S23" s="63" t="s">
        <v>819</v>
      </c>
      <c r="T23" s="64">
        <v>43009</v>
      </c>
      <c r="U23" s="63" t="s">
        <v>819</v>
      </c>
      <c r="V23" s="63" t="s">
        <v>819</v>
      </c>
      <c r="W23" s="63" t="s">
        <v>820</v>
      </c>
      <c r="X23" s="63">
        <v>0</v>
      </c>
      <c r="Y23" s="63" t="s">
        <v>819</v>
      </c>
      <c r="Z23" s="66">
        <v>406000</v>
      </c>
      <c r="AA23" s="67">
        <f t="shared" si="0"/>
        <v>1</v>
      </c>
      <c r="AB23" s="63" t="s">
        <v>819</v>
      </c>
      <c r="AC23" s="63" t="s">
        <v>819</v>
      </c>
    </row>
    <row r="24" spans="1:29" s="37" customFormat="1" ht="270" x14ac:dyDescent="0.25">
      <c r="A24" s="52">
        <v>2017</v>
      </c>
      <c r="B24" s="51">
        <v>43017</v>
      </c>
      <c r="C24" s="50" t="s">
        <v>613</v>
      </c>
      <c r="D24" s="52">
        <v>30023607</v>
      </c>
      <c r="E24" s="50" t="s">
        <v>994</v>
      </c>
      <c r="F24" s="52">
        <v>9</v>
      </c>
      <c r="G24" s="50" t="s">
        <v>614</v>
      </c>
      <c r="H24" s="50" t="s">
        <v>566</v>
      </c>
      <c r="I24" s="53">
        <v>860071250</v>
      </c>
      <c r="J24" s="50" t="s">
        <v>817</v>
      </c>
      <c r="K24" s="50" t="s">
        <v>10</v>
      </c>
      <c r="L24" s="52">
        <v>346</v>
      </c>
      <c r="M24" s="52">
        <v>525</v>
      </c>
      <c r="N24" s="54">
        <v>138739</v>
      </c>
      <c r="O24" s="50" t="s">
        <v>820</v>
      </c>
      <c r="P24" s="50">
        <v>0</v>
      </c>
      <c r="Q24" s="50" t="s">
        <v>820</v>
      </c>
      <c r="R24" s="50">
        <v>0</v>
      </c>
      <c r="S24" s="50" t="s">
        <v>971</v>
      </c>
      <c r="T24" s="51">
        <v>43032</v>
      </c>
      <c r="U24" s="55">
        <v>43190</v>
      </c>
      <c r="V24" s="50" t="s">
        <v>819</v>
      </c>
      <c r="W24" s="50" t="s">
        <v>820</v>
      </c>
      <c r="X24" s="50">
        <v>0</v>
      </c>
      <c r="Y24" s="50" t="s">
        <v>829</v>
      </c>
      <c r="Z24" s="137">
        <v>138739</v>
      </c>
      <c r="AA24" s="56">
        <f t="shared" si="0"/>
        <v>1</v>
      </c>
      <c r="AB24" s="61">
        <v>0.2</v>
      </c>
      <c r="AC24" s="50" t="s">
        <v>828</v>
      </c>
    </row>
    <row r="25" spans="1:29" s="37" customFormat="1" ht="90" x14ac:dyDescent="0.25">
      <c r="A25" s="52">
        <v>2017</v>
      </c>
      <c r="B25" s="51">
        <v>42817</v>
      </c>
      <c r="C25" s="50" t="s">
        <v>158</v>
      </c>
      <c r="D25" s="52">
        <v>49</v>
      </c>
      <c r="E25" s="50" t="s">
        <v>842</v>
      </c>
      <c r="F25" s="52">
        <v>6</v>
      </c>
      <c r="G25" s="50" t="s">
        <v>536</v>
      </c>
      <c r="H25" s="50" t="s">
        <v>45</v>
      </c>
      <c r="I25" s="53">
        <v>830080796</v>
      </c>
      <c r="J25" s="50" t="s">
        <v>817</v>
      </c>
      <c r="K25" s="50" t="s">
        <v>143</v>
      </c>
      <c r="L25" s="52">
        <v>279</v>
      </c>
      <c r="M25" s="52">
        <v>321</v>
      </c>
      <c r="N25" s="54">
        <v>19008000</v>
      </c>
      <c r="O25" s="50" t="s">
        <v>820</v>
      </c>
      <c r="P25" s="50">
        <v>0</v>
      </c>
      <c r="Q25" s="50" t="s">
        <v>820</v>
      </c>
      <c r="R25" s="50">
        <v>0</v>
      </c>
      <c r="S25" s="50" t="s">
        <v>823</v>
      </c>
      <c r="T25" s="51">
        <v>42836</v>
      </c>
      <c r="U25" s="55">
        <v>43169</v>
      </c>
      <c r="V25" s="50" t="s">
        <v>819</v>
      </c>
      <c r="W25" s="50" t="s">
        <v>820</v>
      </c>
      <c r="X25" s="50">
        <v>0</v>
      </c>
      <c r="Y25" s="50" t="s">
        <v>829</v>
      </c>
      <c r="Z25" s="54">
        <v>18131450</v>
      </c>
      <c r="AA25" s="56">
        <f t="shared" si="0"/>
        <v>0.95388520622895623</v>
      </c>
      <c r="AB25" s="57">
        <v>0.95388520622895623</v>
      </c>
      <c r="AC25" s="50" t="s">
        <v>828</v>
      </c>
    </row>
    <row r="26" spans="1:29" s="37" customFormat="1" ht="120" x14ac:dyDescent="0.25">
      <c r="A26" s="52">
        <v>2017</v>
      </c>
      <c r="B26" s="51">
        <v>43080</v>
      </c>
      <c r="C26" s="50" t="s">
        <v>158</v>
      </c>
      <c r="D26" s="52">
        <v>101</v>
      </c>
      <c r="E26" s="50" t="s">
        <v>842</v>
      </c>
      <c r="F26" s="52">
        <v>1</v>
      </c>
      <c r="G26" s="50" t="s">
        <v>619</v>
      </c>
      <c r="H26" s="50" t="s">
        <v>38</v>
      </c>
      <c r="I26" s="53">
        <v>830079122</v>
      </c>
      <c r="J26" s="50" t="s">
        <v>817</v>
      </c>
      <c r="K26" s="50" t="s">
        <v>14</v>
      </c>
      <c r="L26" s="52">
        <v>467</v>
      </c>
      <c r="M26" s="52">
        <v>593</v>
      </c>
      <c r="N26" s="54">
        <v>12000000</v>
      </c>
      <c r="O26" s="50" t="s">
        <v>820</v>
      </c>
      <c r="P26" s="50">
        <v>0</v>
      </c>
      <c r="Q26" s="50" t="s">
        <v>820</v>
      </c>
      <c r="R26" s="50">
        <v>0</v>
      </c>
      <c r="S26" s="50" t="s">
        <v>849</v>
      </c>
      <c r="T26" s="51">
        <v>43098</v>
      </c>
      <c r="U26" s="55">
        <v>43279</v>
      </c>
      <c r="V26" s="50" t="s">
        <v>819</v>
      </c>
      <c r="W26" s="50" t="s">
        <v>820</v>
      </c>
      <c r="X26" s="50">
        <v>0</v>
      </c>
      <c r="Y26" s="50" t="s">
        <v>829</v>
      </c>
      <c r="Z26" s="54">
        <v>0</v>
      </c>
      <c r="AA26" s="56">
        <f t="shared" si="0"/>
        <v>0</v>
      </c>
      <c r="AB26" s="59">
        <v>0</v>
      </c>
      <c r="AC26" s="50" t="s">
        <v>828</v>
      </c>
    </row>
    <row r="27" spans="1:29" s="37" customFormat="1" ht="240" x14ac:dyDescent="0.25">
      <c r="A27" s="52">
        <v>2017</v>
      </c>
      <c r="B27" s="51">
        <v>42928</v>
      </c>
      <c r="C27" s="50" t="s">
        <v>569</v>
      </c>
      <c r="D27" s="52">
        <v>58</v>
      </c>
      <c r="E27" s="50" t="s">
        <v>994</v>
      </c>
      <c r="F27" s="52">
        <v>13</v>
      </c>
      <c r="G27" s="50" t="s">
        <v>570</v>
      </c>
      <c r="H27" s="50" t="s">
        <v>566</v>
      </c>
      <c r="I27" s="53">
        <v>860071250</v>
      </c>
      <c r="J27" s="50" t="s">
        <v>817</v>
      </c>
      <c r="K27" s="50" t="s">
        <v>14</v>
      </c>
      <c r="L27" s="52">
        <v>324</v>
      </c>
      <c r="M27" s="52">
        <v>408</v>
      </c>
      <c r="N27" s="54">
        <v>328000000</v>
      </c>
      <c r="O27" s="50" t="s">
        <v>820</v>
      </c>
      <c r="P27" s="50">
        <v>0</v>
      </c>
      <c r="Q27" s="50" t="s">
        <v>820</v>
      </c>
      <c r="R27" s="50">
        <v>0</v>
      </c>
      <c r="S27" s="50" t="s">
        <v>908</v>
      </c>
      <c r="T27" s="51">
        <v>42929</v>
      </c>
      <c r="U27" s="55">
        <v>43190</v>
      </c>
      <c r="V27" s="50" t="s">
        <v>819</v>
      </c>
      <c r="W27" s="50" t="s">
        <v>820</v>
      </c>
      <c r="X27" s="50">
        <v>0</v>
      </c>
      <c r="Y27" s="50" t="s">
        <v>829</v>
      </c>
      <c r="Z27" s="54">
        <v>171459735</v>
      </c>
      <c r="AA27" s="56">
        <f t="shared" si="0"/>
        <v>0.52274309451219514</v>
      </c>
      <c r="AB27" s="57">
        <v>0.6470588235294118</v>
      </c>
      <c r="AC27" s="50" t="s">
        <v>828</v>
      </c>
    </row>
    <row r="28" spans="1:29" s="36" customFormat="1" ht="210" x14ac:dyDescent="0.25">
      <c r="A28" s="44">
        <v>2017</v>
      </c>
      <c r="B28" s="43">
        <v>42488</v>
      </c>
      <c r="C28" s="42" t="s">
        <v>5</v>
      </c>
      <c r="D28" s="44">
        <v>5</v>
      </c>
      <c r="E28" s="42" t="s">
        <v>836</v>
      </c>
      <c r="F28" s="44">
        <v>12</v>
      </c>
      <c r="G28" s="42" t="s">
        <v>833</v>
      </c>
      <c r="H28" s="42" t="s">
        <v>16</v>
      </c>
      <c r="I28" s="45">
        <v>860518504</v>
      </c>
      <c r="J28" s="42" t="s">
        <v>817</v>
      </c>
      <c r="K28" s="42" t="s">
        <v>14</v>
      </c>
      <c r="L28" s="44" t="s">
        <v>831</v>
      </c>
      <c r="M28" s="44" t="s">
        <v>832</v>
      </c>
      <c r="N28" s="46"/>
      <c r="O28" s="73" t="s">
        <v>820</v>
      </c>
      <c r="P28" s="73">
        <v>0</v>
      </c>
      <c r="Q28" s="42" t="s">
        <v>825</v>
      </c>
      <c r="R28" s="74">
        <f>554044+12000000+32000000</f>
        <v>44554044</v>
      </c>
      <c r="S28" s="42" t="s">
        <v>834</v>
      </c>
      <c r="T28" s="43">
        <v>42505</v>
      </c>
      <c r="U28" s="75">
        <v>42928</v>
      </c>
      <c r="V28" s="47">
        <v>42956</v>
      </c>
      <c r="W28" s="42" t="s">
        <v>825</v>
      </c>
      <c r="X28" s="42" t="s">
        <v>835</v>
      </c>
      <c r="Y28" s="42" t="s">
        <v>829</v>
      </c>
      <c r="Z28" s="46">
        <f>32000000+554044+12000000</f>
        <v>44554044</v>
      </c>
      <c r="AA28" s="48">
        <f>+R28/Z28</f>
        <v>1</v>
      </c>
      <c r="AB28" s="62">
        <v>1</v>
      </c>
      <c r="AC28" s="42" t="s">
        <v>822</v>
      </c>
    </row>
    <row r="29" spans="1:29" s="37" customFormat="1" ht="135" x14ac:dyDescent="0.25">
      <c r="A29" s="52">
        <v>2017</v>
      </c>
      <c r="B29" s="51">
        <v>42902</v>
      </c>
      <c r="C29" s="50" t="s">
        <v>158</v>
      </c>
      <c r="D29" s="52">
        <v>57</v>
      </c>
      <c r="E29" s="50" t="s">
        <v>842</v>
      </c>
      <c r="F29" s="52">
        <v>3</v>
      </c>
      <c r="G29" s="50" t="s">
        <v>563</v>
      </c>
      <c r="H29" s="50" t="s">
        <v>556</v>
      </c>
      <c r="I29" s="53">
        <v>900542932</v>
      </c>
      <c r="J29" s="50" t="s">
        <v>817</v>
      </c>
      <c r="K29" s="50" t="s">
        <v>14</v>
      </c>
      <c r="L29" s="52">
        <v>309</v>
      </c>
      <c r="M29" s="52">
        <v>380</v>
      </c>
      <c r="N29" s="54">
        <v>15000000</v>
      </c>
      <c r="O29" s="50" t="s">
        <v>820</v>
      </c>
      <c r="P29" s="50">
        <v>0</v>
      </c>
      <c r="Q29" s="50" t="s">
        <v>820</v>
      </c>
      <c r="R29" s="50">
        <v>0</v>
      </c>
      <c r="S29" s="50" t="s">
        <v>848</v>
      </c>
      <c r="T29" s="51">
        <v>42916</v>
      </c>
      <c r="U29" s="55">
        <v>43129</v>
      </c>
      <c r="V29" s="50" t="s">
        <v>819</v>
      </c>
      <c r="W29" s="50" t="s">
        <v>820</v>
      </c>
      <c r="X29" s="50">
        <v>0</v>
      </c>
      <c r="Y29" s="50" t="s">
        <v>829</v>
      </c>
      <c r="Z29" s="54">
        <v>0</v>
      </c>
      <c r="AA29" s="56">
        <f t="shared" si="0"/>
        <v>0</v>
      </c>
      <c r="AB29" s="57">
        <v>0.8571428571428571</v>
      </c>
      <c r="AC29" s="50" t="s">
        <v>828</v>
      </c>
    </row>
    <row r="30" spans="1:29" s="37" customFormat="1" ht="135" x14ac:dyDescent="0.25">
      <c r="A30" s="52">
        <v>2017</v>
      </c>
      <c r="B30" s="51">
        <v>42600</v>
      </c>
      <c r="C30" s="50" t="s">
        <v>161</v>
      </c>
      <c r="D30" s="52">
        <v>9967</v>
      </c>
      <c r="E30" s="50" t="s">
        <v>995</v>
      </c>
      <c r="F30" s="52">
        <v>13</v>
      </c>
      <c r="G30" s="50" t="s">
        <v>538</v>
      </c>
      <c r="H30" s="50" t="s">
        <v>537</v>
      </c>
      <c r="I30" s="53">
        <v>860522931</v>
      </c>
      <c r="J30" s="50" t="s">
        <v>817</v>
      </c>
      <c r="K30" s="50" t="s">
        <v>14</v>
      </c>
      <c r="L30" s="52">
        <v>294</v>
      </c>
      <c r="M30" s="52">
        <v>322</v>
      </c>
      <c r="N30" s="50"/>
      <c r="O30" s="50" t="s">
        <v>820</v>
      </c>
      <c r="P30" s="50">
        <v>0</v>
      </c>
      <c r="Q30" s="50" t="s">
        <v>825</v>
      </c>
      <c r="R30" s="54">
        <v>1895158</v>
      </c>
      <c r="S30" s="50" t="s">
        <v>824</v>
      </c>
      <c r="T30" s="51">
        <v>42600</v>
      </c>
      <c r="U30" s="55">
        <v>42853</v>
      </c>
      <c r="V30" s="55">
        <v>43014</v>
      </c>
      <c r="W30" s="50" t="s">
        <v>825</v>
      </c>
      <c r="X30" s="50" t="s">
        <v>935</v>
      </c>
      <c r="Y30" s="50" t="s">
        <v>829</v>
      </c>
      <c r="Z30" s="54">
        <v>1895158</v>
      </c>
      <c r="AA30" s="56">
        <f>+Z30/R30</f>
        <v>1</v>
      </c>
      <c r="AB30" s="61">
        <v>0.99</v>
      </c>
      <c r="AC30" s="50" t="s">
        <v>822</v>
      </c>
    </row>
    <row r="31" spans="1:29" s="37" customFormat="1" ht="195" x14ac:dyDescent="0.25">
      <c r="A31" s="52">
        <v>2017</v>
      </c>
      <c r="B31" s="51">
        <v>42857</v>
      </c>
      <c r="C31" s="50" t="s">
        <v>5</v>
      </c>
      <c r="D31" s="52">
        <v>52</v>
      </c>
      <c r="E31" s="50" t="s">
        <v>845</v>
      </c>
      <c r="F31" s="52">
        <v>5</v>
      </c>
      <c r="G31" s="50" t="s">
        <v>534</v>
      </c>
      <c r="H31" s="50" t="s">
        <v>533</v>
      </c>
      <c r="I31" s="53">
        <v>900183528</v>
      </c>
      <c r="J31" s="50" t="s">
        <v>817</v>
      </c>
      <c r="K31" s="50" t="s">
        <v>14</v>
      </c>
      <c r="L31" s="52">
        <v>281</v>
      </c>
      <c r="M31" s="52">
        <v>328</v>
      </c>
      <c r="N31" s="54">
        <v>93500000</v>
      </c>
      <c r="O31" s="50" t="s">
        <v>820</v>
      </c>
      <c r="P31" s="50">
        <v>0</v>
      </c>
      <c r="Q31" s="50" t="s">
        <v>820</v>
      </c>
      <c r="R31" s="50">
        <v>0</v>
      </c>
      <c r="S31" s="50" t="s">
        <v>834</v>
      </c>
      <c r="T31" s="51">
        <v>42857</v>
      </c>
      <c r="U31" s="55">
        <v>43162</v>
      </c>
      <c r="V31" s="50" t="s">
        <v>819</v>
      </c>
      <c r="W31" s="50" t="s">
        <v>820</v>
      </c>
      <c r="X31" s="50">
        <v>0</v>
      </c>
      <c r="Y31" s="50" t="s">
        <v>829</v>
      </c>
      <c r="Z31" s="54">
        <v>51615653</v>
      </c>
      <c r="AA31" s="56">
        <f t="shared" si="0"/>
        <v>0.55203906951871662</v>
      </c>
      <c r="AB31" s="56">
        <v>0.8</v>
      </c>
      <c r="AC31" s="50" t="s">
        <v>828</v>
      </c>
    </row>
    <row r="32" spans="1:29" s="36" customFormat="1" ht="150" x14ac:dyDescent="0.25">
      <c r="A32" s="44">
        <v>2017</v>
      </c>
      <c r="B32" s="43">
        <v>42635</v>
      </c>
      <c r="C32" s="42" t="s">
        <v>20</v>
      </c>
      <c r="D32" s="44">
        <v>67</v>
      </c>
      <c r="E32" s="42" t="s">
        <v>845</v>
      </c>
      <c r="F32" s="44">
        <v>1</v>
      </c>
      <c r="G32" s="42" t="s">
        <v>571</v>
      </c>
      <c r="H32" s="42" t="s">
        <v>19</v>
      </c>
      <c r="I32" s="45">
        <v>860002400</v>
      </c>
      <c r="J32" s="42" t="s">
        <v>817</v>
      </c>
      <c r="K32" s="42" t="s">
        <v>17</v>
      </c>
      <c r="L32" s="44" t="s">
        <v>843</v>
      </c>
      <c r="M32" s="44" t="s">
        <v>844</v>
      </c>
      <c r="N32" s="46"/>
      <c r="O32" s="42" t="s">
        <v>820</v>
      </c>
      <c r="P32" s="42">
        <v>0</v>
      </c>
      <c r="Q32" s="42" t="s">
        <v>825</v>
      </c>
      <c r="R32" s="76">
        <f>16170518+4457023</f>
        <v>20627541</v>
      </c>
      <c r="S32" s="42" t="s">
        <v>846</v>
      </c>
      <c r="T32" s="43">
        <v>42639</v>
      </c>
      <c r="U32" s="47">
        <v>42958</v>
      </c>
      <c r="V32" s="42"/>
      <c r="W32" s="42" t="s">
        <v>825</v>
      </c>
      <c r="X32" s="42" t="s">
        <v>847</v>
      </c>
      <c r="Y32" s="42" t="s">
        <v>829</v>
      </c>
      <c r="Z32" s="46">
        <f>16170518+4457023</f>
        <v>20627541</v>
      </c>
      <c r="AA32" s="48">
        <f>+R32/Z32</f>
        <v>1</v>
      </c>
      <c r="AB32" s="72">
        <v>1</v>
      </c>
      <c r="AC32" s="42" t="s">
        <v>841</v>
      </c>
    </row>
    <row r="33" spans="1:29" s="37" customFormat="1" ht="120" x14ac:dyDescent="0.25">
      <c r="A33" s="52">
        <v>2017</v>
      </c>
      <c r="B33" s="51">
        <v>42993</v>
      </c>
      <c r="C33" s="50" t="s">
        <v>20</v>
      </c>
      <c r="D33" s="52">
        <v>68</v>
      </c>
      <c r="E33" s="50" t="s">
        <v>845</v>
      </c>
      <c r="F33" s="52">
        <v>1</v>
      </c>
      <c r="G33" s="50" t="s">
        <v>620</v>
      </c>
      <c r="H33" s="50" t="s">
        <v>19</v>
      </c>
      <c r="I33" s="53">
        <v>860002400</v>
      </c>
      <c r="J33" s="50" t="s">
        <v>817</v>
      </c>
      <c r="K33" s="50" t="s">
        <v>17</v>
      </c>
      <c r="L33" s="52">
        <v>365</v>
      </c>
      <c r="M33" s="52">
        <v>465</v>
      </c>
      <c r="N33" s="54">
        <v>44372459</v>
      </c>
      <c r="O33" s="50" t="s">
        <v>820</v>
      </c>
      <c r="P33" s="50">
        <v>0</v>
      </c>
      <c r="Q33" s="50" t="s">
        <v>820</v>
      </c>
      <c r="R33" s="50">
        <v>0</v>
      </c>
      <c r="S33" s="50" t="s">
        <v>942</v>
      </c>
      <c r="T33" s="51">
        <v>42994</v>
      </c>
      <c r="U33" s="55">
        <v>43209</v>
      </c>
      <c r="V33" s="50" t="s">
        <v>819</v>
      </c>
      <c r="W33" s="50" t="s">
        <v>820</v>
      </c>
      <c r="X33" s="50">
        <v>0</v>
      </c>
      <c r="Y33" s="50" t="s">
        <v>829</v>
      </c>
      <c r="Z33" s="54">
        <v>36448536</v>
      </c>
      <c r="AA33" s="56">
        <f>+Z33/N33</f>
        <v>0.82142249542672408</v>
      </c>
      <c r="AB33" s="59">
        <v>0.82142249542672408</v>
      </c>
      <c r="AC33" s="50" t="s">
        <v>828</v>
      </c>
    </row>
    <row r="34" spans="1:29" s="36" customFormat="1" ht="105" x14ac:dyDescent="0.25">
      <c r="A34" s="44">
        <v>2017</v>
      </c>
      <c r="B34" s="43">
        <v>42506</v>
      </c>
      <c r="C34" s="42" t="s">
        <v>20</v>
      </c>
      <c r="D34" s="44">
        <v>6</v>
      </c>
      <c r="E34" s="42" t="s">
        <v>842</v>
      </c>
      <c r="F34" s="44">
        <v>3</v>
      </c>
      <c r="G34" s="42" t="s">
        <v>572</v>
      </c>
      <c r="H34" s="42" t="s">
        <v>19</v>
      </c>
      <c r="I34" s="45">
        <v>860002400</v>
      </c>
      <c r="J34" s="42" t="s">
        <v>817</v>
      </c>
      <c r="K34" s="42" t="s">
        <v>144</v>
      </c>
      <c r="L34" s="44" t="s">
        <v>837</v>
      </c>
      <c r="M34" s="44" t="s">
        <v>838</v>
      </c>
      <c r="N34" s="42"/>
      <c r="O34" s="73" t="s">
        <v>820</v>
      </c>
      <c r="P34" s="73">
        <v>0</v>
      </c>
      <c r="Q34" s="42" t="s">
        <v>825</v>
      </c>
      <c r="R34" s="46">
        <f>1896712+300000+1300521</f>
        <v>3497233</v>
      </c>
      <c r="S34" s="42" t="s">
        <v>839</v>
      </c>
      <c r="T34" s="43">
        <v>42507</v>
      </c>
      <c r="U34" s="47">
        <v>42958</v>
      </c>
      <c r="V34" s="42"/>
      <c r="W34" s="42" t="s">
        <v>825</v>
      </c>
      <c r="X34" s="42" t="s">
        <v>840</v>
      </c>
      <c r="Y34" s="42" t="s">
        <v>829</v>
      </c>
      <c r="Z34" s="46">
        <f>1896712+300000+1300521</f>
        <v>3497233</v>
      </c>
      <c r="AA34" s="48">
        <f>+Z34/R34</f>
        <v>1</v>
      </c>
      <c r="AB34" s="77">
        <v>1</v>
      </c>
      <c r="AC34" s="42" t="s">
        <v>841</v>
      </c>
    </row>
    <row r="35" spans="1:29" s="37" customFormat="1" ht="90" x14ac:dyDescent="0.25">
      <c r="A35" s="52">
        <v>2017</v>
      </c>
      <c r="B35" s="51">
        <v>43005</v>
      </c>
      <c r="C35" s="50" t="s">
        <v>158</v>
      </c>
      <c r="D35" s="52">
        <v>79</v>
      </c>
      <c r="E35" s="50" t="s">
        <v>842</v>
      </c>
      <c r="F35" s="52">
        <v>2</v>
      </c>
      <c r="G35" s="50" t="s">
        <v>622</v>
      </c>
      <c r="H35" s="50" t="s">
        <v>19</v>
      </c>
      <c r="I35" s="53">
        <v>860002400</v>
      </c>
      <c r="J35" s="50" t="s">
        <v>817</v>
      </c>
      <c r="K35" s="50" t="s">
        <v>144</v>
      </c>
      <c r="L35" s="52">
        <v>382</v>
      </c>
      <c r="M35" s="52">
        <v>482</v>
      </c>
      <c r="N35" s="54">
        <v>5200000</v>
      </c>
      <c r="O35" s="50" t="s">
        <v>820</v>
      </c>
      <c r="P35" s="50">
        <v>0</v>
      </c>
      <c r="Q35" s="50" t="s">
        <v>820</v>
      </c>
      <c r="R35" s="50">
        <v>0</v>
      </c>
      <c r="S35" s="50" t="s">
        <v>951</v>
      </c>
      <c r="T35" s="51">
        <v>43012</v>
      </c>
      <c r="U35" s="55">
        <v>43284</v>
      </c>
      <c r="V35" s="50" t="s">
        <v>819</v>
      </c>
      <c r="W35" s="50" t="s">
        <v>820</v>
      </c>
      <c r="X35" s="50">
        <v>0</v>
      </c>
      <c r="Y35" s="50"/>
      <c r="Z35" s="54">
        <v>5200000</v>
      </c>
      <c r="AA35" s="56">
        <f t="shared" si="0"/>
        <v>1</v>
      </c>
      <c r="AB35" s="59">
        <v>0.33333333333333331</v>
      </c>
      <c r="AC35" s="50" t="s">
        <v>828</v>
      </c>
    </row>
    <row r="36" spans="1:29" ht="75" x14ac:dyDescent="0.25">
      <c r="A36" s="40">
        <v>2017</v>
      </c>
      <c r="B36" s="64">
        <v>42948</v>
      </c>
      <c r="C36" s="63" t="s">
        <v>23</v>
      </c>
      <c r="D36" s="40">
        <v>8</v>
      </c>
      <c r="E36" s="63" t="s">
        <v>819</v>
      </c>
      <c r="F36" s="40" t="s">
        <v>819</v>
      </c>
      <c r="G36" s="63" t="s">
        <v>627</v>
      </c>
      <c r="H36" s="63" t="s">
        <v>24</v>
      </c>
      <c r="I36" s="65">
        <v>860066942</v>
      </c>
      <c r="J36" s="63" t="s">
        <v>817</v>
      </c>
      <c r="K36" s="63" t="s">
        <v>21</v>
      </c>
      <c r="L36" s="40">
        <v>378</v>
      </c>
      <c r="M36" s="40">
        <v>461</v>
      </c>
      <c r="N36" s="66">
        <v>2427000</v>
      </c>
      <c r="O36" s="63" t="s">
        <v>820</v>
      </c>
      <c r="P36" s="63">
        <v>0</v>
      </c>
      <c r="Q36" s="63" t="s">
        <v>820</v>
      </c>
      <c r="R36" s="63">
        <v>0</v>
      </c>
      <c r="S36" s="63" t="s">
        <v>819</v>
      </c>
      <c r="T36" s="64">
        <v>42948</v>
      </c>
      <c r="U36" s="63" t="s">
        <v>819</v>
      </c>
      <c r="V36" s="63" t="s">
        <v>819</v>
      </c>
      <c r="W36" s="63" t="s">
        <v>820</v>
      </c>
      <c r="X36" s="63">
        <v>0</v>
      </c>
      <c r="Y36" s="63" t="s">
        <v>819</v>
      </c>
      <c r="Z36" s="66">
        <v>2427000</v>
      </c>
      <c r="AA36" s="67">
        <f t="shared" si="0"/>
        <v>1</v>
      </c>
      <c r="AB36" s="63" t="s">
        <v>819</v>
      </c>
      <c r="AC36" s="63" t="s">
        <v>819</v>
      </c>
    </row>
    <row r="37" spans="1:29" ht="75" x14ac:dyDescent="0.25">
      <c r="A37" s="40">
        <v>2017</v>
      </c>
      <c r="B37" s="64">
        <v>42979</v>
      </c>
      <c r="C37" s="63" t="s">
        <v>23</v>
      </c>
      <c r="D37" s="40">
        <v>9</v>
      </c>
      <c r="E37" s="63" t="s">
        <v>819</v>
      </c>
      <c r="F37" s="40" t="s">
        <v>819</v>
      </c>
      <c r="G37" s="63" t="s">
        <v>623</v>
      </c>
      <c r="H37" s="63" t="s">
        <v>25</v>
      </c>
      <c r="I37" s="65">
        <v>900156264</v>
      </c>
      <c r="J37" s="63" t="s">
        <v>817</v>
      </c>
      <c r="K37" s="63" t="s">
        <v>21</v>
      </c>
      <c r="L37" s="40">
        <v>412</v>
      </c>
      <c r="M37" s="40">
        <v>496</v>
      </c>
      <c r="N37" s="66">
        <v>809000</v>
      </c>
      <c r="O37" s="63" t="s">
        <v>820</v>
      </c>
      <c r="P37" s="63">
        <v>0</v>
      </c>
      <c r="Q37" s="63" t="s">
        <v>820</v>
      </c>
      <c r="R37" s="63">
        <v>0</v>
      </c>
      <c r="S37" s="63" t="s">
        <v>819</v>
      </c>
      <c r="T37" s="64">
        <v>42979</v>
      </c>
      <c r="U37" s="63" t="s">
        <v>819</v>
      </c>
      <c r="V37" s="63" t="s">
        <v>819</v>
      </c>
      <c r="W37" s="63" t="s">
        <v>820</v>
      </c>
      <c r="X37" s="40">
        <v>0</v>
      </c>
      <c r="Y37" s="63" t="s">
        <v>819</v>
      </c>
      <c r="Z37" s="66">
        <v>809000</v>
      </c>
      <c r="AA37" s="67">
        <f t="shared" si="0"/>
        <v>1</v>
      </c>
      <c r="AB37" s="40" t="s">
        <v>819</v>
      </c>
      <c r="AC37" s="63" t="s">
        <v>819</v>
      </c>
    </row>
    <row r="38" spans="1:29" ht="75" x14ac:dyDescent="0.25">
      <c r="A38" s="40">
        <v>2017</v>
      </c>
      <c r="B38" s="64">
        <v>42979</v>
      </c>
      <c r="C38" s="63" t="s">
        <v>23</v>
      </c>
      <c r="D38" s="40">
        <v>9</v>
      </c>
      <c r="E38" s="63" t="s">
        <v>819</v>
      </c>
      <c r="F38" s="40" t="s">
        <v>819</v>
      </c>
      <c r="G38" s="63" t="s">
        <v>623</v>
      </c>
      <c r="H38" s="63" t="s">
        <v>172</v>
      </c>
      <c r="I38" s="65">
        <v>800251440</v>
      </c>
      <c r="J38" s="63" t="s">
        <v>817</v>
      </c>
      <c r="K38" s="63" t="s">
        <v>21</v>
      </c>
      <c r="L38" s="40">
        <v>412</v>
      </c>
      <c r="M38" s="40">
        <v>497</v>
      </c>
      <c r="N38" s="66">
        <v>4724800</v>
      </c>
      <c r="O38" s="63" t="s">
        <v>820</v>
      </c>
      <c r="P38" s="63">
        <v>0</v>
      </c>
      <c r="Q38" s="63" t="s">
        <v>820</v>
      </c>
      <c r="R38" s="63">
        <v>0</v>
      </c>
      <c r="S38" s="63" t="s">
        <v>819</v>
      </c>
      <c r="T38" s="64">
        <v>42979</v>
      </c>
      <c r="U38" s="63" t="s">
        <v>819</v>
      </c>
      <c r="V38" s="63" t="s">
        <v>819</v>
      </c>
      <c r="W38" s="63" t="s">
        <v>820</v>
      </c>
      <c r="X38" s="40">
        <v>0</v>
      </c>
      <c r="Y38" s="63" t="s">
        <v>819</v>
      </c>
      <c r="Z38" s="66">
        <v>4724800</v>
      </c>
      <c r="AA38" s="67">
        <f t="shared" si="0"/>
        <v>1</v>
      </c>
      <c r="AB38" s="40" t="s">
        <v>819</v>
      </c>
      <c r="AC38" s="63" t="s">
        <v>819</v>
      </c>
    </row>
    <row r="39" spans="1:29" ht="75" x14ac:dyDescent="0.25">
      <c r="A39" s="40">
        <v>2017</v>
      </c>
      <c r="B39" s="64">
        <v>42979</v>
      </c>
      <c r="C39" s="63" t="s">
        <v>23</v>
      </c>
      <c r="D39" s="40">
        <v>9</v>
      </c>
      <c r="E39" s="63" t="s">
        <v>819</v>
      </c>
      <c r="F39" s="40" t="s">
        <v>819</v>
      </c>
      <c r="G39" s="63" t="s">
        <v>623</v>
      </c>
      <c r="H39" s="63" t="s">
        <v>24</v>
      </c>
      <c r="I39" s="65">
        <v>860066942</v>
      </c>
      <c r="J39" s="63" t="s">
        <v>817</v>
      </c>
      <c r="K39" s="63" t="s">
        <v>21</v>
      </c>
      <c r="L39" s="40">
        <v>412</v>
      </c>
      <c r="M39" s="40">
        <v>498</v>
      </c>
      <c r="N39" s="66">
        <v>1618000</v>
      </c>
      <c r="O39" s="63" t="s">
        <v>820</v>
      </c>
      <c r="P39" s="63">
        <v>0</v>
      </c>
      <c r="Q39" s="63" t="s">
        <v>820</v>
      </c>
      <c r="R39" s="63">
        <v>0</v>
      </c>
      <c r="S39" s="63" t="s">
        <v>819</v>
      </c>
      <c r="T39" s="64">
        <v>42979</v>
      </c>
      <c r="U39" s="63" t="s">
        <v>819</v>
      </c>
      <c r="V39" s="63" t="s">
        <v>819</v>
      </c>
      <c r="W39" s="63" t="s">
        <v>820</v>
      </c>
      <c r="X39" s="40">
        <v>0</v>
      </c>
      <c r="Y39" s="63" t="s">
        <v>819</v>
      </c>
      <c r="Z39" s="66">
        <v>1618000</v>
      </c>
      <c r="AA39" s="67">
        <f t="shared" si="0"/>
        <v>1</v>
      </c>
      <c r="AB39" s="40" t="s">
        <v>819</v>
      </c>
      <c r="AC39" s="63" t="s">
        <v>819</v>
      </c>
    </row>
    <row r="40" spans="1:29" ht="75" x14ac:dyDescent="0.25">
      <c r="A40" s="40">
        <v>2017</v>
      </c>
      <c r="B40" s="64">
        <v>43009</v>
      </c>
      <c r="C40" s="63" t="s">
        <v>23</v>
      </c>
      <c r="D40" s="40">
        <v>10</v>
      </c>
      <c r="E40" s="63" t="s">
        <v>819</v>
      </c>
      <c r="F40" s="40" t="s">
        <v>819</v>
      </c>
      <c r="G40" s="63" t="s">
        <v>624</v>
      </c>
      <c r="H40" s="63" t="s">
        <v>25</v>
      </c>
      <c r="I40" s="65">
        <v>900156264</v>
      </c>
      <c r="J40" s="63" t="s">
        <v>817</v>
      </c>
      <c r="K40" s="63" t="s">
        <v>21</v>
      </c>
      <c r="L40" s="40">
        <v>451</v>
      </c>
      <c r="M40" s="40">
        <v>549</v>
      </c>
      <c r="N40" s="66">
        <v>768500</v>
      </c>
      <c r="O40" s="63" t="s">
        <v>820</v>
      </c>
      <c r="P40" s="63">
        <v>0</v>
      </c>
      <c r="Q40" s="63" t="s">
        <v>820</v>
      </c>
      <c r="R40" s="63">
        <v>0</v>
      </c>
      <c r="S40" s="63" t="s">
        <v>819</v>
      </c>
      <c r="T40" s="64">
        <v>43009</v>
      </c>
      <c r="U40" s="63" t="s">
        <v>819</v>
      </c>
      <c r="V40" s="63" t="s">
        <v>819</v>
      </c>
      <c r="W40" s="63" t="s">
        <v>820</v>
      </c>
      <c r="X40" s="63">
        <v>0</v>
      </c>
      <c r="Y40" s="63" t="s">
        <v>819</v>
      </c>
      <c r="Z40" s="66">
        <v>768500</v>
      </c>
      <c r="AA40" s="67">
        <f t="shared" si="0"/>
        <v>1</v>
      </c>
      <c r="AB40" s="63" t="s">
        <v>819</v>
      </c>
      <c r="AC40" s="63" t="s">
        <v>819</v>
      </c>
    </row>
    <row r="41" spans="1:29" ht="75" x14ac:dyDescent="0.25">
      <c r="A41" s="40">
        <v>2017</v>
      </c>
      <c r="B41" s="64">
        <v>43009</v>
      </c>
      <c r="C41" s="63" t="s">
        <v>23</v>
      </c>
      <c r="D41" s="40">
        <v>10</v>
      </c>
      <c r="E41" s="63" t="s">
        <v>819</v>
      </c>
      <c r="F41" s="40" t="s">
        <v>819</v>
      </c>
      <c r="G41" s="63" t="s">
        <v>624</v>
      </c>
      <c r="H41" s="63" t="s">
        <v>172</v>
      </c>
      <c r="I41" s="65">
        <v>800251440</v>
      </c>
      <c r="J41" s="63" t="s">
        <v>817</v>
      </c>
      <c r="K41" s="63" t="s">
        <v>21</v>
      </c>
      <c r="L41" s="40">
        <v>451</v>
      </c>
      <c r="M41" s="40">
        <v>550</v>
      </c>
      <c r="N41" s="66">
        <v>4488500</v>
      </c>
      <c r="O41" s="63" t="s">
        <v>820</v>
      </c>
      <c r="P41" s="63">
        <v>0</v>
      </c>
      <c r="Q41" s="63" t="s">
        <v>820</v>
      </c>
      <c r="R41" s="63">
        <v>0</v>
      </c>
      <c r="S41" s="63" t="s">
        <v>819</v>
      </c>
      <c r="T41" s="64">
        <v>43009</v>
      </c>
      <c r="U41" s="63" t="s">
        <v>819</v>
      </c>
      <c r="V41" s="63" t="s">
        <v>819</v>
      </c>
      <c r="W41" s="63" t="s">
        <v>820</v>
      </c>
      <c r="X41" s="63">
        <v>0</v>
      </c>
      <c r="Y41" s="63" t="s">
        <v>819</v>
      </c>
      <c r="Z41" s="66">
        <v>4488500</v>
      </c>
      <c r="AA41" s="67">
        <f t="shared" si="0"/>
        <v>1</v>
      </c>
      <c r="AB41" s="63" t="s">
        <v>819</v>
      </c>
      <c r="AC41" s="63" t="s">
        <v>819</v>
      </c>
    </row>
    <row r="42" spans="1:29" ht="75" x14ac:dyDescent="0.25">
      <c r="A42" s="40">
        <v>2017</v>
      </c>
      <c r="B42" s="64">
        <v>43009</v>
      </c>
      <c r="C42" s="63" t="s">
        <v>23</v>
      </c>
      <c r="D42" s="40">
        <v>10</v>
      </c>
      <c r="E42" s="63" t="s">
        <v>819</v>
      </c>
      <c r="F42" s="40" t="s">
        <v>819</v>
      </c>
      <c r="G42" s="63" t="s">
        <v>624</v>
      </c>
      <c r="H42" s="63" t="s">
        <v>24</v>
      </c>
      <c r="I42" s="65">
        <v>860066942</v>
      </c>
      <c r="J42" s="63" t="s">
        <v>817</v>
      </c>
      <c r="K42" s="63" t="s">
        <v>21</v>
      </c>
      <c r="L42" s="40">
        <v>451</v>
      </c>
      <c r="M42" s="40">
        <v>551</v>
      </c>
      <c r="N42" s="66">
        <v>1618000</v>
      </c>
      <c r="O42" s="63" t="s">
        <v>820</v>
      </c>
      <c r="P42" s="63">
        <v>0</v>
      </c>
      <c r="Q42" s="63" t="s">
        <v>820</v>
      </c>
      <c r="R42" s="63">
        <v>0</v>
      </c>
      <c r="S42" s="63" t="s">
        <v>819</v>
      </c>
      <c r="T42" s="64">
        <v>43009</v>
      </c>
      <c r="U42" s="63" t="s">
        <v>819</v>
      </c>
      <c r="V42" s="63" t="s">
        <v>819</v>
      </c>
      <c r="W42" s="63" t="s">
        <v>820</v>
      </c>
      <c r="X42" s="63">
        <v>0</v>
      </c>
      <c r="Y42" s="63" t="s">
        <v>819</v>
      </c>
      <c r="Z42" s="66">
        <v>1618000</v>
      </c>
      <c r="AA42" s="67">
        <f t="shared" si="0"/>
        <v>1</v>
      </c>
      <c r="AB42" s="63" t="s">
        <v>819</v>
      </c>
      <c r="AC42" s="63" t="s">
        <v>819</v>
      </c>
    </row>
    <row r="43" spans="1:29" ht="60" x14ac:dyDescent="0.25">
      <c r="A43" s="40">
        <v>2017</v>
      </c>
      <c r="B43" s="64">
        <v>43070</v>
      </c>
      <c r="C43" s="63" t="s">
        <v>23</v>
      </c>
      <c r="D43" s="40">
        <v>12</v>
      </c>
      <c r="E43" s="63" t="s">
        <v>819</v>
      </c>
      <c r="F43" s="40" t="s">
        <v>819</v>
      </c>
      <c r="G43" s="63" t="s">
        <v>625</v>
      </c>
      <c r="H43" s="63" t="s">
        <v>25</v>
      </c>
      <c r="I43" s="65">
        <v>900156264</v>
      </c>
      <c r="J43" s="63" t="s">
        <v>817</v>
      </c>
      <c r="K43" s="63" t="s">
        <v>21</v>
      </c>
      <c r="L43" s="40">
        <v>472</v>
      </c>
      <c r="M43" s="40">
        <v>586</v>
      </c>
      <c r="N43" s="66">
        <v>809000</v>
      </c>
      <c r="O43" s="63" t="s">
        <v>820</v>
      </c>
      <c r="P43" s="63">
        <v>0</v>
      </c>
      <c r="Q43" s="63" t="s">
        <v>820</v>
      </c>
      <c r="R43" s="63">
        <v>0</v>
      </c>
      <c r="S43" s="63" t="s">
        <v>819</v>
      </c>
      <c r="T43" s="64">
        <v>43070</v>
      </c>
      <c r="U43" s="63" t="s">
        <v>819</v>
      </c>
      <c r="V43" s="63" t="s">
        <v>819</v>
      </c>
      <c r="W43" s="63" t="s">
        <v>820</v>
      </c>
      <c r="X43" s="40">
        <v>0</v>
      </c>
      <c r="Y43" s="63" t="s">
        <v>819</v>
      </c>
      <c r="Z43" s="66">
        <v>809000</v>
      </c>
      <c r="AA43" s="67">
        <f t="shared" si="0"/>
        <v>1</v>
      </c>
      <c r="AB43" s="63" t="s">
        <v>819</v>
      </c>
      <c r="AC43" s="63" t="s">
        <v>819</v>
      </c>
    </row>
    <row r="44" spans="1:29" ht="60" x14ac:dyDescent="0.25">
      <c r="A44" s="40">
        <v>2017</v>
      </c>
      <c r="B44" s="64">
        <v>43070</v>
      </c>
      <c r="C44" s="63" t="s">
        <v>23</v>
      </c>
      <c r="D44" s="40">
        <v>12</v>
      </c>
      <c r="E44" s="63" t="s">
        <v>819</v>
      </c>
      <c r="F44" s="40" t="s">
        <v>819</v>
      </c>
      <c r="G44" s="63" t="s">
        <v>625</v>
      </c>
      <c r="H44" s="63" t="s">
        <v>172</v>
      </c>
      <c r="I44" s="65">
        <v>800251440</v>
      </c>
      <c r="J44" s="63" t="s">
        <v>817</v>
      </c>
      <c r="K44" s="63" t="s">
        <v>21</v>
      </c>
      <c r="L44" s="40">
        <v>472</v>
      </c>
      <c r="M44" s="40">
        <v>587</v>
      </c>
      <c r="N44" s="66">
        <v>4563000</v>
      </c>
      <c r="O44" s="63" t="s">
        <v>820</v>
      </c>
      <c r="P44" s="63">
        <v>0</v>
      </c>
      <c r="Q44" s="63" t="s">
        <v>820</v>
      </c>
      <c r="R44" s="63">
        <v>0</v>
      </c>
      <c r="S44" s="63" t="s">
        <v>819</v>
      </c>
      <c r="T44" s="64">
        <v>43070</v>
      </c>
      <c r="U44" s="63" t="s">
        <v>819</v>
      </c>
      <c r="V44" s="63" t="s">
        <v>819</v>
      </c>
      <c r="W44" s="63" t="s">
        <v>820</v>
      </c>
      <c r="X44" s="40">
        <v>0</v>
      </c>
      <c r="Y44" s="63" t="s">
        <v>819</v>
      </c>
      <c r="Z44" s="66">
        <v>4563000</v>
      </c>
      <c r="AA44" s="67">
        <f t="shared" si="0"/>
        <v>1</v>
      </c>
      <c r="AB44" s="63" t="s">
        <v>819</v>
      </c>
      <c r="AC44" s="63" t="s">
        <v>819</v>
      </c>
    </row>
    <row r="45" spans="1:29" ht="60" x14ac:dyDescent="0.25">
      <c r="A45" s="40">
        <v>2017</v>
      </c>
      <c r="B45" s="64">
        <v>43070</v>
      </c>
      <c r="C45" s="63" t="s">
        <v>23</v>
      </c>
      <c r="D45" s="40">
        <v>12</v>
      </c>
      <c r="E45" s="63" t="s">
        <v>819</v>
      </c>
      <c r="F45" s="40" t="s">
        <v>819</v>
      </c>
      <c r="G45" s="63" t="s">
        <v>625</v>
      </c>
      <c r="H45" s="63" t="s">
        <v>24</v>
      </c>
      <c r="I45" s="65">
        <v>860066942</v>
      </c>
      <c r="J45" s="63" t="s">
        <v>817</v>
      </c>
      <c r="K45" s="63" t="s">
        <v>21</v>
      </c>
      <c r="L45" s="40">
        <v>472</v>
      </c>
      <c r="M45" s="40">
        <v>588</v>
      </c>
      <c r="N45" s="66">
        <v>1618000</v>
      </c>
      <c r="O45" s="63" t="s">
        <v>820</v>
      </c>
      <c r="P45" s="63">
        <v>0</v>
      </c>
      <c r="Q45" s="63" t="s">
        <v>820</v>
      </c>
      <c r="R45" s="63">
        <v>0</v>
      </c>
      <c r="S45" s="63" t="s">
        <v>819</v>
      </c>
      <c r="T45" s="64">
        <v>43070</v>
      </c>
      <c r="U45" s="63" t="s">
        <v>819</v>
      </c>
      <c r="V45" s="63" t="s">
        <v>819</v>
      </c>
      <c r="W45" s="63" t="s">
        <v>820</v>
      </c>
      <c r="X45" s="40">
        <v>0</v>
      </c>
      <c r="Y45" s="63" t="s">
        <v>819</v>
      </c>
      <c r="Z45" s="66">
        <v>1618000</v>
      </c>
      <c r="AA45" s="67">
        <f t="shared" si="0"/>
        <v>1</v>
      </c>
      <c r="AB45" s="63" t="s">
        <v>819</v>
      </c>
      <c r="AC45" s="63" t="s">
        <v>819</v>
      </c>
    </row>
    <row r="46" spans="1:29" ht="75" x14ac:dyDescent="0.25">
      <c r="A46" s="40">
        <v>2017</v>
      </c>
      <c r="B46" s="64">
        <v>42736</v>
      </c>
      <c r="C46" s="63" t="s">
        <v>23</v>
      </c>
      <c r="D46" s="40">
        <v>12</v>
      </c>
      <c r="E46" s="63" t="s">
        <v>819</v>
      </c>
      <c r="F46" s="40" t="s">
        <v>819</v>
      </c>
      <c r="G46" s="63" t="s">
        <v>756</v>
      </c>
      <c r="H46" s="63" t="s">
        <v>25</v>
      </c>
      <c r="I46" s="65">
        <v>900156264</v>
      </c>
      <c r="J46" s="63" t="s">
        <v>817</v>
      </c>
      <c r="K46" s="63" t="s">
        <v>21</v>
      </c>
      <c r="L46" s="40">
        <v>505</v>
      </c>
      <c r="M46" s="40">
        <v>614</v>
      </c>
      <c r="N46" s="66">
        <v>768500</v>
      </c>
      <c r="O46" s="63" t="s">
        <v>820</v>
      </c>
      <c r="P46" s="63">
        <v>0</v>
      </c>
      <c r="Q46" s="63" t="s">
        <v>820</v>
      </c>
      <c r="R46" s="63">
        <v>0</v>
      </c>
      <c r="S46" s="63" t="s">
        <v>819</v>
      </c>
      <c r="T46" s="64">
        <v>42736</v>
      </c>
      <c r="U46" s="63" t="s">
        <v>819</v>
      </c>
      <c r="V46" s="63" t="s">
        <v>819</v>
      </c>
      <c r="W46" s="63" t="s">
        <v>820</v>
      </c>
      <c r="X46" s="40">
        <v>0</v>
      </c>
      <c r="Y46" s="63" t="s">
        <v>819</v>
      </c>
      <c r="Z46" s="66">
        <v>768500</v>
      </c>
      <c r="AA46" s="67">
        <f t="shared" si="0"/>
        <v>1</v>
      </c>
      <c r="AB46" s="63" t="s">
        <v>819</v>
      </c>
      <c r="AC46" s="63" t="s">
        <v>819</v>
      </c>
    </row>
    <row r="47" spans="1:29" ht="75" x14ac:dyDescent="0.25">
      <c r="A47" s="40">
        <v>2017</v>
      </c>
      <c r="B47" s="64">
        <v>42736</v>
      </c>
      <c r="C47" s="63" t="s">
        <v>23</v>
      </c>
      <c r="D47" s="40">
        <v>12</v>
      </c>
      <c r="E47" s="63" t="s">
        <v>819</v>
      </c>
      <c r="F47" s="40" t="s">
        <v>819</v>
      </c>
      <c r="G47" s="63" t="s">
        <v>756</v>
      </c>
      <c r="H47" s="63" t="s">
        <v>172</v>
      </c>
      <c r="I47" s="65">
        <v>800251440</v>
      </c>
      <c r="J47" s="63" t="s">
        <v>817</v>
      </c>
      <c r="K47" s="63" t="s">
        <v>21</v>
      </c>
      <c r="L47" s="40">
        <v>505</v>
      </c>
      <c r="M47" s="40">
        <v>615</v>
      </c>
      <c r="N47" s="66">
        <v>4570700</v>
      </c>
      <c r="O47" s="63" t="s">
        <v>820</v>
      </c>
      <c r="P47" s="63">
        <v>0</v>
      </c>
      <c r="Q47" s="63" t="s">
        <v>820</v>
      </c>
      <c r="R47" s="63">
        <v>0</v>
      </c>
      <c r="S47" s="63" t="s">
        <v>819</v>
      </c>
      <c r="T47" s="64">
        <v>42736</v>
      </c>
      <c r="U47" s="63" t="s">
        <v>819</v>
      </c>
      <c r="V47" s="63" t="s">
        <v>819</v>
      </c>
      <c r="W47" s="63" t="s">
        <v>820</v>
      </c>
      <c r="X47" s="40">
        <v>0</v>
      </c>
      <c r="Y47" s="63" t="s">
        <v>819</v>
      </c>
      <c r="Z47" s="66">
        <v>4570700</v>
      </c>
      <c r="AA47" s="67">
        <f t="shared" si="0"/>
        <v>1</v>
      </c>
      <c r="AB47" s="63" t="s">
        <v>819</v>
      </c>
      <c r="AC47" s="63" t="s">
        <v>819</v>
      </c>
    </row>
    <row r="48" spans="1:29" ht="75" x14ac:dyDescent="0.25">
      <c r="A48" s="40">
        <v>2017</v>
      </c>
      <c r="B48" s="64">
        <v>42736</v>
      </c>
      <c r="C48" s="63" t="s">
        <v>23</v>
      </c>
      <c r="D48" s="40">
        <v>12</v>
      </c>
      <c r="E48" s="63" t="s">
        <v>819</v>
      </c>
      <c r="F48" s="40" t="s">
        <v>819</v>
      </c>
      <c r="G48" s="63" t="s">
        <v>756</v>
      </c>
      <c r="H48" s="63" t="s">
        <v>24</v>
      </c>
      <c r="I48" s="65">
        <v>860066942</v>
      </c>
      <c r="J48" s="63" t="s">
        <v>817</v>
      </c>
      <c r="K48" s="63" t="s">
        <v>21</v>
      </c>
      <c r="L48" s="40">
        <v>505</v>
      </c>
      <c r="M48" s="40">
        <v>616</v>
      </c>
      <c r="N48" s="66">
        <v>1618000</v>
      </c>
      <c r="O48" s="63" t="s">
        <v>820</v>
      </c>
      <c r="P48" s="63">
        <v>0</v>
      </c>
      <c r="Q48" s="63" t="s">
        <v>820</v>
      </c>
      <c r="R48" s="63">
        <v>0</v>
      </c>
      <c r="S48" s="63" t="s">
        <v>819</v>
      </c>
      <c r="T48" s="64">
        <v>42736</v>
      </c>
      <c r="U48" s="63" t="s">
        <v>819</v>
      </c>
      <c r="V48" s="63" t="s">
        <v>819</v>
      </c>
      <c r="W48" s="63" t="s">
        <v>820</v>
      </c>
      <c r="X48" s="40">
        <v>0</v>
      </c>
      <c r="Y48" s="63" t="s">
        <v>819</v>
      </c>
      <c r="Z48" s="66">
        <v>1618000</v>
      </c>
      <c r="AA48" s="67">
        <f t="shared" si="0"/>
        <v>1</v>
      </c>
      <c r="AB48" s="63" t="s">
        <v>819</v>
      </c>
      <c r="AC48" s="63" t="s">
        <v>819</v>
      </c>
    </row>
    <row r="49" spans="1:29" ht="60" x14ac:dyDescent="0.25">
      <c r="A49" s="40">
        <v>2017</v>
      </c>
      <c r="B49" s="64">
        <v>42795</v>
      </c>
      <c r="C49" s="63" t="s">
        <v>23</v>
      </c>
      <c r="D49" s="40">
        <v>3</v>
      </c>
      <c r="E49" s="63" t="s">
        <v>819</v>
      </c>
      <c r="F49" s="40" t="s">
        <v>819</v>
      </c>
      <c r="G49" s="63" t="s">
        <v>539</v>
      </c>
      <c r="H49" s="63" t="s">
        <v>172</v>
      </c>
      <c r="I49" s="65">
        <v>800251440</v>
      </c>
      <c r="J49" s="63" t="s">
        <v>817</v>
      </c>
      <c r="K49" s="63" t="s">
        <v>21</v>
      </c>
      <c r="L49" s="40">
        <v>292</v>
      </c>
      <c r="M49" s="40">
        <v>317</v>
      </c>
      <c r="N49" s="66">
        <v>4643500</v>
      </c>
      <c r="O49" s="63" t="s">
        <v>820</v>
      </c>
      <c r="P49" s="63">
        <v>0</v>
      </c>
      <c r="Q49" s="63" t="s">
        <v>820</v>
      </c>
      <c r="R49" s="63">
        <v>0</v>
      </c>
      <c r="S49" s="63" t="s">
        <v>819</v>
      </c>
      <c r="T49" s="64">
        <v>42795</v>
      </c>
      <c r="U49" s="63" t="s">
        <v>819</v>
      </c>
      <c r="V49" s="63" t="s">
        <v>819</v>
      </c>
      <c r="W49" s="63" t="s">
        <v>820</v>
      </c>
      <c r="X49" s="63">
        <v>0</v>
      </c>
      <c r="Y49" s="63" t="s">
        <v>819</v>
      </c>
      <c r="Z49" s="66">
        <v>4643500</v>
      </c>
      <c r="AA49" s="67">
        <f t="shared" si="0"/>
        <v>1</v>
      </c>
      <c r="AB49" s="63" t="s">
        <v>819</v>
      </c>
      <c r="AC49" s="63" t="s">
        <v>819</v>
      </c>
    </row>
    <row r="50" spans="1:29" ht="60" x14ac:dyDescent="0.25">
      <c r="A50" s="40">
        <v>2017</v>
      </c>
      <c r="B50" s="64">
        <v>42795</v>
      </c>
      <c r="C50" s="63" t="s">
        <v>23</v>
      </c>
      <c r="D50" s="40">
        <v>3</v>
      </c>
      <c r="E50" s="63" t="s">
        <v>819</v>
      </c>
      <c r="F50" s="40" t="s">
        <v>819</v>
      </c>
      <c r="G50" s="63" t="s">
        <v>539</v>
      </c>
      <c r="H50" s="63" t="s">
        <v>24</v>
      </c>
      <c r="I50" s="65">
        <v>860066942</v>
      </c>
      <c r="J50" s="63" t="s">
        <v>817</v>
      </c>
      <c r="K50" s="63" t="s">
        <v>21</v>
      </c>
      <c r="L50" s="40">
        <v>292</v>
      </c>
      <c r="M50" s="40">
        <v>318</v>
      </c>
      <c r="N50" s="66">
        <v>1617800</v>
      </c>
      <c r="O50" s="63" t="s">
        <v>820</v>
      </c>
      <c r="P50" s="63">
        <v>0</v>
      </c>
      <c r="Q50" s="63" t="s">
        <v>820</v>
      </c>
      <c r="R50" s="63">
        <v>0</v>
      </c>
      <c r="S50" s="63" t="s">
        <v>819</v>
      </c>
      <c r="T50" s="64">
        <v>42795</v>
      </c>
      <c r="U50" s="63" t="s">
        <v>819</v>
      </c>
      <c r="V50" s="63" t="s">
        <v>819</v>
      </c>
      <c r="W50" s="63" t="s">
        <v>820</v>
      </c>
      <c r="X50" s="63">
        <v>0</v>
      </c>
      <c r="Y50" s="63" t="s">
        <v>819</v>
      </c>
      <c r="Z50" s="66">
        <v>1617800</v>
      </c>
      <c r="AA50" s="67">
        <f t="shared" si="0"/>
        <v>1</v>
      </c>
      <c r="AB50" s="63" t="s">
        <v>819</v>
      </c>
      <c r="AC50" s="63" t="s">
        <v>819</v>
      </c>
    </row>
    <row r="51" spans="1:29" ht="105" x14ac:dyDescent="0.25">
      <c r="A51" s="40">
        <v>2017</v>
      </c>
      <c r="B51" s="64">
        <v>42826</v>
      </c>
      <c r="C51" s="63" t="s">
        <v>23</v>
      </c>
      <c r="D51" s="40">
        <v>4</v>
      </c>
      <c r="E51" s="63" t="s">
        <v>819</v>
      </c>
      <c r="F51" s="40" t="s">
        <v>819</v>
      </c>
      <c r="G51" s="63" t="s">
        <v>540</v>
      </c>
      <c r="H51" s="63" t="s">
        <v>25</v>
      </c>
      <c r="I51" s="65">
        <v>900156264</v>
      </c>
      <c r="J51" s="63" t="s">
        <v>817</v>
      </c>
      <c r="K51" s="63" t="s">
        <v>21</v>
      </c>
      <c r="L51" s="40">
        <v>300</v>
      </c>
      <c r="M51" s="40">
        <v>340</v>
      </c>
      <c r="N51" s="66">
        <v>768500</v>
      </c>
      <c r="O51" s="63" t="s">
        <v>820</v>
      </c>
      <c r="P51" s="63">
        <v>0</v>
      </c>
      <c r="Q51" s="63" t="s">
        <v>820</v>
      </c>
      <c r="R51" s="63">
        <v>0</v>
      </c>
      <c r="S51" s="63" t="s">
        <v>819</v>
      </c>
      <c r="T51" s="64">
        <v>42826</v>
      </c>
      <c r="U51" s="63" t="s">
        <v>819</v>
      </c>
      <c r="V51" s="63" t="s">
        <v>819</v>
      </c>
      <c r="W51" s="63" t="s">
        <v>820</v>
      </c>
      <c r="X51" s="63">
        <v>0</v>
      </c>
      <c r="Y51" s="63" t="s">
        <v>819</v>
      </c>
      <c r="Z51" s="66">
        <v>768500</v>
      </c>
      <c r="AA51" s="67">
        <f t="shared" si="0"/>
        <v>1</v>
      </c>
      <c r="AB51" s="63" t="s">
        <v>819</v>
      </c>
      <c r="AC51" s="63" t="s">
        <v>819</v>
      </c>
    </row>
    <row r="52" spans="1:29" ht="105" x14ac:dyDescent="0.25">
      <c r="A52" s="40">
        <v>2017</v>
      </c>
      <c r="B52" s="64">
        <v>42826</v>
      </c>
      <c r="C52" s="63" t="s">
        <v>23</v>
      </c>
      <c r="D52" s="40">
        <v>4</v>
      </c>
      <c r="E52" s="63" t="s">
        <v>819</v>
      </c>
      <c r="F52" s="40" t="s">
        <v>819</v>
      </c>
      <c r="G52" s="63" t="s">
        <v>540</v>
      </c>
      <c r="H52" s="63" t="s">
        <v>172</v>
      </c>
      <c r="I52" s="65">
        <v>800251440</v>
      </c>
      <c r="J52" s="63" t="s">
        <v>817</v>
      </c>
      <c r="K52" s="63" t="s">
        <v>21</v>
      </c>
      <c r="L52" s="40">
        <v>300</v>
      </c>
      <c r="M52" s="40">
        <v>341</v>
      </c>
      <c r="N52" s="66">
        <v>4407600</v>
      </c>
      <c r="O52" s="63" t="s">
        <v>820</v>
      </c>
      <c r="P52" s="63">
        <v>0</v>
      </c>
      <c r="Q52" s="63" t="s">
        <v>820</v>
      </c>
      <c r="R52" s="63">
        <v>0</v>
      </c>
      <c r="S52" s="63" t="s">
        <v>819</v>
      </c>
      <c r="T52" s="64">
        <v>42826</v>
      </c>
      <c r="U52" s="63" t="s">
        <v>819</v>
      </c>
      <c r="V52" s="63" t="s">
        <v>819</v>
      </c>
      <c r="W52" s="63" t="s">
        <v>820</v>
      </c>
      <c r="X52" s="63">
        <v>0</v>
      </c>
      <c r="Y52" s="63" t="s">
        <v>819</v>
      </c>
      <c r="Z52" s="66">
        <v>4407600</v>
      </c>
      <c r="AA52" s="67">
        <f t="shared" si="0"/>
        <v>1</v>
      </c>
      <c r="AB52" s="63" t="s">
        <v>819</v>
      </c>
      <c r="AC52" s="63" t="s">
        <v>819</v>
      </c>
    </row>
    <row r="53" spans="1:29" ht="105" x14ac:dyDescent="0.25">
      <c r="A53" s="40">
        <v>2017</v>
      </c>
      <c r="B53" s="64">
        <v>42826</v>
      </c>
      <c r="C53" s="63" t="s">
        <v>23</v>
      </c>
      <c r="D53" s="40">
        <v>4</v>
      </c>
      <c r="E53" s="63" t="s">
        <v>819</v>
      </c>
      <c r="F53" s="40" t="s">
        <v>819</v>
      </c>
      <c r="G53" s="63" t="s">
        <v>540</v>
      </c>
      <c r="H53" s="63" t="s">
        <v>24</v>
      </c>
      <c r="I53" s="65">
        <v>860066942</v>
      </c>
      <c r="J53" s="63" t="s">
        <v>817</v>
      </c>
      <c r="K53" s="63" t="s">
        <v>21</v>
      </c>
      <c r="L53" s="40">
        <v>300</v>
      </c>
      <c r="M53" s="40">
        <v>342</v>
      </c>
      <c r="N53" s="66">
        <v>1132600</v>
      </c>
      <c r="O53" s="63" t="s">
        <v>820</v>
      </c>
      <c r="P53" s="63">
        <v>0</v>
      </c>
      <c r="Q53" s="63" t="s">
        <v>820</v>
      </c>
      <c r="R53" s="63">
        <v>0</v>
      </c>
      <c r="S53" s="63" t="s">
        <v>819</v>
      </c>
      <c r="T53" s="64">
        <v>42826</v>
      </c>
      <c r="U53" s="63" t="s">
        <v>819</v>
      </c>
      <c r="V53" s="63" t="s">
        <v>819</v>
      </c>
      <c r="W53" s="63" t="s">
        <v>820</v>
      </c>
      <c r="X53" s="63">
        <v>0</v>
      </c>
      <c r="Y53" s="63" t="s">
        <v>819</v>
      </c>
      <c r="Z53" s="66">
        <v>1132600</v>
      </c>
      <c r="AA53" s="67">
        <f t="shared" si="0"/>
        <v>1</v>
      </c>
      <c r="AB53" s="63" t="s">
        <v>819</v>
      </c>
      <c r="AC53" s="63" t="s">
        <v>819</v>
      </c>
    </row>
    <row r="54" spans="1:29" ht="105" x14ac:dyDescent="0.25">
      <c r="A54" s="40">
        <v>2017</v>
      </c>
      <c r="B54" s="64">
        <v>42856</v>
      </c>
      <c r="C54" s="63" t="s">
        <v>23</v>
      </c>
      <c r="D54" s="40">
        <v>5</v>
      </c>
      <c r="E54" s="63" t="s">
        <v>819</v>
      </c>
      <c r="F54" s="40" t="s">
        <v>819</v>
      </c>
      <c r="G54" s="63" t="s">
        <v>576</v>
      </c>
      <c r="H54" s="63" t="s">
        <v>25</v>
      </c>
      <c r="I54" s="65">
        <v>900156264</v>
      </c>
      <c r="J54" s="63" t="s">
        <v>817</v>
      </c>
      <c r="K54" s="63" t="s">
        <v>21</v>
      </c>
      <c r="L54" s="40">
        <v>318</v>
      </c>
      <c r="M54" s="40">
        <v>365</v>
      </c>
      <c r="N54" s="66">
        <v>809000</v>
      </c>
      <c r="O54" s="63" t="s">
        <v>820</v>
      </c>
      <c r="P54" s="63">
        <v>0</v>
      </c>
      <c r="Q54" s="63" t="s">
        <v>820</v>
      </c>
      <c r="R54" s="63">
        <v>0</v>
      </c>
      <c r="S54" s="63" t="s">
        <v>819</v>
      </c>
      <c r="T54" s="64">
        <v>42856</v>
      </c>
      <c r="U54" s="63" t="s">
        <v>819</v>
      </c>
      <c r="V54" s="63" t="s">
        <v>819</v>
      </c>
      <c r="W54" s="63" t="s">
        <v>820</v>
      </c>
      <c r="X54" s="63">
        <v>0</v>
      </c>
      <c r="Y54" s="63" t="s">
        <v>819</v>
      </c>
      <c r="Z54" s="66">
        <v>809000</v>
      </c>
      <c r="AA54" s="67">
        <f t="shared" si="0"/>
        <v>1</v>
      </c>
      <c r="AB54" s="63" t="s">
        <v>819</v>
      </c>
      <c r="AC54" s="63" t="s">
        <v>819</v>
      </c>
    </row>
    <row r="55" spans="1:29" ht="105" x14ac:dyDescent="0.25">
      <c r="A55" s="40">
        <v>2017</v>
      </c>
      <c r="B55" s="64">
        <v>42856</v>
      </c>
      <c r="C55" s="63" t="s">
        <v>23</v>
      </c>
      <c r="D55" s="40">
        <v>5</v>
      </c>
      <c r="E55" s="63" t="s">
        <v>819</v>
      </c>
      <c r="F55" s="40" t="s">
        <v>819</v>
      </c>
      <c r="G55" s="63" t="s">
        <v>576</v>
      </c>
      <c r="H55" s="63" t="s">
        <v>172</v>
      </c>
      <c r="I55" s="65">
        <v>800251440</v>
      </c>
      <c r="J55" s="63" t="s">
        <v>817</v>
      </c>
      <c r="K55" s="63" t="s">
        <v>21</v>
      </c>
      <c r="L55" s="40">
        <v>318</v>
      </c>
      <c r="M55" s="40">
        <v>366</v>
      </c>
      <c r="N55" s="66">
        <v>4684300</v>
      </c>
      <c r="O55" s="63" t="s">
        <v>820</v>
      </c>
      <c r="P55" s="63">
        <v>0</v>
      </c>
      <c r="Q55" s="63" t="s">
        <v>820</v>
      </c>
      <c r="R55" s="63">
        <v>0</v>
      </c>
      <c r="S55" s="63" t="s">
        <v>819</v>
      </c>
      <c r="T55" s="64">
        <v>42856</v>
      </c>
      <c r="U55" s="63" t="s">
        <v>819</v>
      </c>
      <c r="V55" s="63" t="s">
        <v>819</v>
      </c>
      <c r="W55" s="63" t="s">
        <v>820</v>
      </c>
      <c r="X55" s="63">
        <v>0</v>
      </c>
      <c r="Y55" s="63" t="s">
        <v>819</v>
      </c>
      <c r="Z55" s="66">
        <v>4684300</v>
      </c>
      <c r="AA55" s="67">
        <f t="shared" si="0"/>
        <v>1</v>
      </c>
      <c r="AB55" s="63" t="s">
        <v>819</v>
      </c>
      <c r="AC55" s="63" t="s">
        <v>819</v>
      </c>
    </row>
    <row r="56" spans="1:29" ht="105" x14ac:dyDescent="0.25">
      <c r="A56" s="40">
        <v>2017</v>
      </c>
      <c r="B56" s="64">
        <v>42856</v>
      </c>
      <c r="C56" s="63" t="s">
        <v>23</v>
      </c>
      <c r="D56" s="40">
        <v>5</v>
      </c>
      <c r="E56" s="63" t="s">
        <v>819</v>
      </c>
      <c r="F56" s="40" t="s">
        <v>819</v>
      </c>
      <c r="G56" s="63" t="s">
        <v>576</v>
      </c>
      <c r="H56" s="63" t="s">
        <v>24</v>
      </c>
      <c r="I56" s="65">
        <v>860066942</v>
      </c>
      <c r="J56" s="63" t="s">
        <v>817</v>
      </c>
      <c r="K56" s="63" t="s">
        <v>21</v>
      </c>
      <c r="L56" s="40">
        <v>318</v>
      </c>
      <c r="M56" s="40">
        <v>367</v>
      </c>
      <c r="N56" s="66">
        <v>1132600</v>
      </c>
      <c r="O56" s="63" t="s">
        <v>820</v>
      </c>
      <c r="P56" s="63">
        <v>0</v>
      </c>
      <c r="Q56" s="63" t="s">
        <v>820</v>
      </c>
      <c r="R56" s="63">
        <v>0</v>
      </c>
      <c r="S56" s="63" t="s">
        <v>819</v>
      </c>
      <c r="T56" s="64">
        <v>42856</v>
      </c>
      <c r="U56" s="63" t="s">
        <v>819</v>
      </c>
      <c r="V56" s="63" t="s">
        <v>819</v>
      </c>
      <c r="W56" s="63" t="s">
        <v>820</v>
      </c>
      <c r="X56" s="63">
        <v>0</v>
      </c>
      <c r="Y56" s="63" t="s">
        <v>819</v>
      </c>
      <c r="Z56" s="66">
        <v>1132600</v>
      </c>
      <c r="AA56" s="67">
        <f t="shared" si="0"/>
        <v>1</v>
      </c>
      <c r="AB56" s="63" t="s">
        <v>819</v>
      </c>
      <c r="AC56" s="63" t="s">
        <v>819</v>
      </c>
    </row>
    <row r="57" spans="1:29" ht="75" x14ac:dyDescent="0.25">
      <c r="A57" s="40">
        <v>2017</v>
      </c>
      <c r="B57" s="64">
        <v>42826</v>
      </c>
      <c r="C57" s="63" t="s">
        <v>23</v>
      </c>
      <c r="D57" s="40">
        <v>4</v>
      </c>
      <c r="E57" s="63" t="s">
        <v>819</v>
      </c>
      <c r="F57" s="40" t="s">
        <v>819</v>
      </c>
      <c r="G57" s="63" t="s">
        <v>575</v>
      </c>
      <c r="H57" s="63" t="s">
        <v>24</v>
      </c>
      <c r="I57" s="65">
        <v>860066942</v>
      </c>
      <c r="J57" s="63" t="s">
        <v>817</v>
      </c>
      <c r="K57" s="63" t="s">
        <v>21</v>
      </c>
      <c r="L57" s="40">
        <v>321</v>
      </c>
      <c r="M57" s="40">
        <v>369</v>
      </c>
      <c r="N57" s="66">
        <v>452300</v>
      </c>
      <c r="O57" s="63" t="s">
        <v>820</v>
      </c>
      <c r="P57" s="63">
        <v>0</v>
      </c>
      <c r="Q57" s="63" t="s">
        <v>820</v>
      </c>
      <c r="R57" s="63">
        <v>0</v>
      </c>
      <c r="S57" s="63" t="s">
        <v>819</v>
      </c>
      <c r="T57" s="64">
        <v>42826</v>
      </c>
      <c r="U57" s="63" t="s">
        <v>819</v>
      </c>
      <c r="V57" s="63" t="s">
        <v>819</v>
      </c>
      <c r="W57" s="63" t="s">
        <v>820</v>
      </c>
      <c r="X57" s="63">
        <v>0</v>
      </c>
      <c r="Y57" s="63" t="s">
        <v>819</v>
      </c>
      <c r="Z57" s="66">
        <v>452300</v>
      </c>
      <c r="AA57" s="67">
        <f t="shared" ref="AA57:AA120" si="1">+Z57/N57</f>
        <v>1</v>
      </c>
      <c r="AB57" s="63" t="s">
        <v>819</v>
      </c>
      <c r="AC57" s="63" t="s">
        <v>819</v>
      </c>
    </row>
    <row r="58" spans="1:29" ht="75" x14ac:dyDescent="0.25">
      <c r="A58" s="40">
        <v>2017</v>
      </c>
      <c r="B58" s="64">
        <v>42826</v>
      </c>
      <c r="C58" s="63" t="s">
        <v>23</v>
      </c>
      <c r="D58" s="40">
        <v>4</v>
      </c>
      <c r="E58" s="63" t="s">
        <v>819</v>
      </c>
      <c r="F58" s="40" t="s">
        <v>819</v>
      </c>
      <c r="G58" s="63" t="s">
        <v>575</v>
      </c>
      <c r="H58" s="63" t="s">
        <v>24</v>
      </c>
      <c r="I58" s="65">
        <v>860066942</v>
      </c>
      <c r="J58" s="63" t="s">
        <v>817</v>
      </c>
      <c r="K58" s="63" t="s">
        <v>21</v>
      </c>
      <c r="L58" s="40">
        <v>327</v>
      </c>
      <c r="M58" s="40">
        <v>373</v>
      </c>
      <c r="N58" s="66">
        <v>400</v>
      </c>
      <c r="O58" s="63" t="s">
        <v>820</v>
      </c>
      <c r="P58" s="63">
        <v>0</v>
      </c>
      <c r="Q58" s="63" t="s">
        <v>820</v>
      </c>
      <c r="R58" s="63">
        <v>0</v>
      </c>
      <c r="S58" s="63" t="s">
        <v>819</v>
      </c>
      <c r="T58" s="64">
        <v>42826</v>
      </c>
      <c r="U58" s="63" t="s">
        <v>819</v>
      </c>
      <c r="V58" s="63" t="s">
        <v>819</v>
      </c>
      <c r="W58" s="63" t="s">
        <v>820</v>
      </c>
      <c r="X58" s="63">
        <v>0</v>
      </c>
      <c r="Y58" s="63" t="s">
        <v>819</v>
      </c>
      <c r="Z58" s="66">
        <v>400</v>
      </c>
      <c r="AA58" s="67">
        <f t="shared" si="1"/>
        <v>1</v>
      </c>
      <c r="AB58" s="63" t="s">
        <v>819</v>
      </c>
      <c r="AC58" s="63" t="s">
        <v>819</v>
      </c>
    </row>
    <row r="59" spans="1:29" ht="30" x14ac:dyDescent="0.25">
      <c r="A59" s="40">
        <v>2017</v>
      </c>
      <c r="B59" s="64">
        <v>42900</v>
      </c>
      <c r="C59" s="63" t="s">
        <v>158</v>
      </c>
      <c r="D59" s="40">
        <v>4</v>
      </c>
      <c r="E59" s="63" t="s">
        <v>819</v>
      </c>
      <c r="F59" s="40" t="s">
        <v>819</v>
      </c>
      <c r="G59" s="63" t="s">
        <v>574</v>
      </c>
      <c r="H59" s="63" t="s">
        <v>24</v>
      </c>
      <c r="I59" s="65">
        <v>860066942</v>
      </c>
      <c r="J59" s="63" t="s">
        <v>817</v>
      </c>
      <c r="K59" s="63" t="s">
        <v>21</v>
      </c>
      <c r="L59" s="40">
        <v>329</v>
      </c>
      <c r="M59" s="40">
        <v>375</v>
      </c>
      <c r="N59" s="66">
        <v>4900</v>
      </c>
      <c r="O59" s="63" t="s">
        <v>820</v>
      </c>
      <c r="P59" s="63">
        <v>0</v>
      </c>
      <c r="Q59" s="63" t="s">
        <v>820</v>
      </c>
      <c r="R59" s="63">
        <v>0</v>
      </c>
      <c r="S59" s="63" t="s">
        <v>819</v>
      </c>
      <c r="T59" s="64">
        <v>42900</v>
      </c>
      <c r="U59" s="63" t="s">
        <v>819</v>
      </c>
      <c r="V59" s="63" t="s">
        <v>819</v>
      </c>
      <c r="W59" s="63" t="s">
        <v>820</v>
      </c>
      <c r="X59" s="63">
        <v>0</v>
      </c>
      <c r="Y59" s="63" t="s">
        <v>819</v>
      </c>
      <c r="Z59" s="66">
        <v>4900</v>
      </c>
      <c r="AA59" s="67">
        <f t="shared" si="1"/>
        <v>1</v>
      </c>
      <c r="AB59" s="63" t="s">
        <v>819</v>
      </c>
      <c r="AC59" s="63" t="s">
        <v>819</v>
      </c>
    </row>
    <row r="60" spans="1:29" ht="60" x14ac:dyDescent="0.25">
      <c r="A60" s="40">
        <v>2017</v>
      </c>
      <c r="B60" s="64">
        <v>42917</v>
      </c>
      <c r="C60" s="63" t="s">
        <v>23</v>
      </c>
      <c r="D60" s="40">
        <v>7</v>
      </c>
      <c r="E60" s="63" t="s">
        <v>819</v>
      </c>
      <c r="F60" s="40" t="s">
        <v>819</v>
      </c>
      <c r="G60" s="63" t="s">
        <v>626</v>
      </c>
      <c r="H60" s="63" t="s">
        <v>25</v>
      </c>
      <c r="I60" s="65">
        <v>900156264</v>
      </c>
      <c r="J60" s="63" t="s">
        <v>817</v>
      </c>
      <c r="K60" s="63" t="s">
        <v>21</v>
      </c>
      <c r="L60" s="40">
        <v>360</v>
      </c>
      <c r="M60" s="40">
        <v>429</v>
      </c>
      <c r="N60" s="66">
        <v>809000</v>
      </c>
      <c r="O60" s="63" t="s">
        <v>820</v>
      </c>
      <c r="P60" s="63">
        <v>0</v>
      </c>
      <c r="Q60" s="63" t="s">
        <v>820</v>
      </c>
      <c r="R60" s="63">
        <v>0</v>
      </c>
      <c r="S60" s="63" t="s">
        <v>819</v>
      </c>
      <c r="T60" s="64">
        <v>42917</v>
      </c>
      <c r="U60" s="63" t="s">
        <v>819</v>
      </c>
      <c r="V60" s="63" t="s">
        <v>819</v>
      </c>
      <c r="W60" s="63" t="s">
        <v>820</v>
      </c>
      <c r="X60" s="63">
        <v>0</v>
      </c>
      <c r="Y60" s="63" t="s">
        <v>819</v>
      </c>
      <c r="Z60" s="66">
        <v>809000</v>
      </c>
      <c r="AA60" s="67">
        <f t="shared" si="1"/>
        <v>1</v>
      </c>
      <c r="AB60" s="63" t="s">
        <v>819</v>
      </c>
      <c r="AC60" s="63" t="s">
        <v>819</v>
      </c>
    </row>
    <row r="61" spans="1:29" ht="60" x14ac:dyDescent="0.25">
      <c r="A61" s="40">
        <v>2017</v>
      </c>
      <c r="B61" s="64">
        <v>42917</v>
      </c>
      <c r="C61" s="63" t="s">
        <v>23</v>
      </c>
      <c r="D61" s="40">
        <v>7</v>
      </c>
      <c r="E61" s="63" t="s">
        <v>819</v>
      </c>
      <c r="F61" s="40" t="s">
        <v>819</v>
      </c>
      <c r="G61" s="63" t="s">
        <v>626</v>
      </c>
      <c r="H61" s="63" t="s">
        <v>172</v>
      </c>
      <c r="I61" s="65">
        <v>800251440</v>
      </c>
      <c r="J61" s="63" t="s">
        <v>817</v>
      </c>
      <c r="K61" s="63" t="s">
        <v>21</v>
      </c>
      <c r="L61" s="40">
        <v>360</v>
      </c>
      <c r="M61" s="40">
        <v>430</v>
      </c>
      <c r="N61" s="66">
        <v>4724800</v>
      </c>
      <c r="O61" s="63" t="s">
        <v>820</v>
      </c>
      <c r="P61" s="63">
        <v>0</v>
      </c>
      <c r="Q61" s="63" t="s">
        <v>820</v>
      </c>
      <c r="R61" s="63">
        <v>0</v>
      </c>
      <c r="S61" s="63" t="s">
        <v>819</v>
      </c>
      <c r="T61" s="64">
        <v>42917</v>
      </c>
      <c r="U61" s="63" t="s">
        <v>819</v>
      </c>
      <c r="V61" s="63" t="s">
        <v>819</v>
      </c>
      <c r="W61" s="63" t="s">
        <v>820</v>
      </c>
      <c r="X61" s="63">
        <v>0</v>
      </c>
      <c r="Y61" s="63" t="s">
        <v>819</v>
      </c>
      <c r="Z61" s="66">
        <v>4724800</v>
      </c>
      <c r="AA61" s="67">
        <f t="shared" si="1"/>
        <v>1</v>
      </c>
      <c r="AB61" s="63" t="s">
        <v>819</v>
      </c>
      <c r="AC61" s="63" t="s">
        <v>819</v>
      </c>
    </row>
    <row r="62" spans="1:29" ht="60" x14ac:dyDescent="0.25">
      <c r="A62" s="40">
        <v>2017</v>
      </c>
      <c r="B62" s="64">
        <v>42917</v>
      </c>
      <c r="C62" s="63" t="s">
        <v>23</v>
      </c>
      <c r="D62" s="40">
        <v>7</v>
      </c>
      <c r="E62" s="63" t="s">
        <v>819</v>
      </c>
      <c r="F62" s="40" t="s">
        <v>819</v>
      </c>
      <c r="G62" s="63" t="s">
        <v>626</v>
      </c>
      <c r="H62" s="63" t="s">
        <v>24</v>
      </c>
      <c r="I62" s="65">
        <v>860066942</v>
      </c>
      <c r="J62" s="63" t="s">
        <v>817</v>
      </c>
      <c r="K62" s="63" t="s">
        <v>21</v>
      </c>
      <c r="L62" s="40">
        <v>360</v>
      </c>
      <c r="M62" s="40">
        <v>431</v>
      </c>
      <c r="N62" s="66">
        <v>2386500</v>
      </c>
      <c r="O62" s="63" t="s">
        <v>820</v>
      </c>
      <c r="P62" s="63">
        <v>0</v>
      </c>
      <c r="Q62" s="63" t="s">
        <v>820</v>
      </c>
      <c r="R62" s="63">
        <v>0</v>
      </c>
      <c r="S62" s="63" t="s">
        <v>819</v>
      </c>
      <c r="T62" s="64">
        <v>42917</v>
      </c>
      <c r="U62" s="63" t="s">
        <v>819</v>
      </c>
      <c r="V62" s="63" t="s">
        <v>819</v>
      </c>
      <c r="W62" s="63" t="s">
        <v>820</v>
      </c>
      <c r="X62" s="63">
        <v>0</v>
      </c>
      <c r="Y62" s="63" t="s">
        <v>819</v>
      </c>
      <c r="Z62" s="66">
        <v>2386500</v>
      </c>
      <c r="AA62" s="67">
        <f t="shared" si="1"/>
        <v>1</v>
      </c>
      <c r="AB62" s="63" t="s">
        <v>819</v>
      </c>
      <c r="AC62" s="63" t="s">
        <v>819</v>
      </c>
    </row>
    <row r="63" spans="1:29" ht="75" x14ac:dyDescent="0.25">
      <c r="A63" s="40">
        <v>2017</v>
      </c>
      <c r="B63" s="64">
        <v>42948</v>
      </c>
      <c r="C63" s="63" t="s">
        <v>23</v>
      </c>
      <c r="D63" s="40">
        <v>8</v>
      </c>
      <c r="E63" s="63" t="s">
        <v>819</v>
      </c>
      <c r="F63" s="40" t="s">
        <v>819</v>
      </c>
      <c r="G63" s="63" t="s">
        <v>627</v>
      </c>
      <c r="H63" s="63" t="s">
        <v>25</v>
      </c>
      <c r="I63" s="65">
        <v>900156264</v>
      </c>
      <c r="J63" s="63" t="s">
        <v>817</v>
      </c>
      <c r="K63" s="63" t="s">
        <v>21</v>
      </c>
      <c r="L63" s="40">
        <v>378</v>
      </c>
      <c r="M63" s="40">
        <v>459</v>
      </c>
      <c r="N63" s="66">
        <v>809000</v>
      </c>
      <c r="O63" s="63" t="s">
        <v>820</v>
      </c>
      <c r="P63" s="63">
        <v>0</v>
      </c>
      <c r="Q63" s="63" t="s">
        <v>820</v>
      </c>
      <c r="R63" s="63">
        <v>0</v>
      </c>
      <c r="S63" s="63" t="s">
        <v>819</v>
      </c>
      <c r="T63" s="64">
        <v>42948</v>
      </c>
      <c r="U63" s="63" t="s">
        <v>819</v>
      </c>
      <c r="V63" s="63" t="s">
        <v>819</v>
      </c>
      <c r="W63" s="63" t="s">
        <v>820</v>
      </c>
      <c r="X63" s="63">
        <v>0</v>
      </c>
      <c r="Y63" s="63" t="s">
        <v>819</v>
      </c>
      <c r="Z63" s="66">
        <v>809000</v>
      </c>
      <c r="AA63" s="67">
        <f t="shared" si="1"/>
        <v>1</v>
      </c>
      <c r="AB63" s="63" t="s">
        <v>819</v>
      </c>
      <c r="AC63" s="63" t="s">
        <v>819</v>
      </c>
    </row>
    <row r="64" spans="1:29" ht="75" x14ac:dyDescent="0.25">
      <c r="A64" s="40">
        <v>2017</v>
      </c>
      <c r="B64" s="64">
        <v>42948</v>
      </c>
      <c r="C64" s="63" t="s">
        <v>23</v>
      </c>
      <c r="D64" s="40">
        <v>8</v>
      </c>
      <c r="E64" s="63" t="s">
        <v>819</v>
      </c>
      <c r="F64" s="40" t="s">
        <v>819</v>
      </c>
      <c r="G64" s="63" t="s">
        <v>627</v>
      </c>
      <c r="H64" s="63" t="s">
        <v>172</v>
      </c>
      <c r="I64" s="65">
        <v>800251440</v>
      </c>
      <c r="J64" s="63" t="s">
        <v>817</v>
      </c>
      <c r="K64" s="63" t="s">
        <v>21</v>
      </c>
      <c r="L64" s="40">
        <v>378</v>
      </c>
      <c r="M64" s="40">
        <v>460</v>
      </c>
      <c r="N64" s="66">
        <v>4643900</v>
      </c>
      <c r="O64" s="63" t="s">
        <v>820</v>
      </c>
      <c r="P64" s="63">
        <v>0</v>
      </c>
      <c r="Q64" s="63" t="s">
        <v>820</v>
      </c>
      <c r="R64" s="63">
        <v>0</v>
      </c>
      <c r="S64" s="63" t="s">
        <v>819</v>
      </c>
      <c r="T64" s="64">
        <v>42948</v>
      </c>
      <c r="U64" s="63" t="s">
        <v>819</v>
      </c>
      <c r="V64" s="63" t="s">
        <v>819</v>
      </c>
      <c r="W64" s="63" t="s">
        <v>820</v>
      </c>
      <c r="X64" s="63">
        <v>0</v>
      </c>
      <c r="Y64" s="63" t="s">
        <v>819</v>
      </c>
      <c r="Z64" s="66">
        <v>4643900</v>
      </c>
      <c r="AA64" s="67">
        <f t="shared" si="1"/>
        <v>1</v>
      </c>
      <c r="AB64" s="63" t="s">
        <v>819</v>
      </c>
      <c r="AC64" s="63" t="s">
        <v>819</v>
      </c>
    </row>
    <row r="65" spans="1:29" ht="225" x14ac:dyDescent="0.25">
      <c r="A65" s="40">
        <v>2017</v>
      </c>
      <c r="B65" s="64">
        <v>42747</v>
      </c>
      <c r="C65" s="63" t="s">
        <v>23</v>
      </c>
      <c r="D65" s="40">
        <v>12</v>
      </c>
      <c r="E65" s="63" t="s">
        <v>819</v>
      </c>
      <c r="F65" s="40" t="s">
        <v>819</v>
      </c>
      <c r="G65" s="63" t="s">
        <v>253</v>
      </c>
      <c r="H65" s="63" t="s">
        <v>25</v>
      </c>
      <c r="I65" s="65">
        <v>900156264</v>
      </c>
      <c r="J65" s="63" t="s">
        <v>817</v>
      </c>
      <c r="K65" s="63" t="s">
        <v>21</v>
      </c>
      <c r="L65" s="40">
        <v>200</v>
      </c>
      <c r="M65" s="40">
        <v>192</v>
      </c>
      <c r="N65" s="66">
        <v>755700</v>
      </c>
      <c r="O65" s="63" t="s">
        <v>820</v>
      </c>
      <c r="P65" s="63">
        <v>0</v>
      </c>
      <c r="Q65" s="63" t="s">
        <v>820</v>
      </c>
      <c r="R65" s="63">
        <v>0</v>
      </c>
      <c r="S65" s="63" t="s">
        <v>819</v>
      </c>
      <c r="T65" s="64">
        <v>42747</v>
      </c>
      <c r="U65" s="63" t="s">
        <v>819</v>
      </c>
      <c r="V65" s="63" t="s">
        <v>819</v>
      </c>
      <c r="W65" s="63" t="s">
        <v>820</v>
      </c>
      <c r="X65" s="40">
        <v>0</v>
      </c>
      <c r="Y65" s="63" t="s">
        <v>819</v>
      </c>
      <c r="Z65" s="66">
        <v>755700</v>
      </c>
      <c r="AA65" s="67">
        <f t="shared" si="1"/>
        <v>1</v>
      </c>
      <c r="AB65" s="63" t="s">
        <v>819</v>
      </c>
      <c r="AC65" s="63" t="s">
        <v>819</v>
      </c>
    </row>
    <row r="66" spans="1:29" ht="225" x14ac:dyDescent="0.25">
      <c r="A66" s="40">
        <v>2017</v>
      </c>
      <c r="B66" s="64">
        <v>42747</v>
      </c>
      <c r="C66" s="63" t="s">
        <v>23</v>
      </c>
      <c r="D66" s="40">
        <v>12</v>
      </c>
      <c r="E66" s="63" t="s">
        <v>819</v>
      </c>
      <c r="F66" s="40" t="s">
        <v>819</v>
      </c>
      <c r="G66" s="63" t="s">
        <v>253</v>
      </c>
      <c r="H66" s="63" t="s">
        <v>172</v>
      </c>
      <c r="I66" s="65">
        <v>800251440</v>
      </c>
      <c r="J66" s="63" t="s">
        <v>817</v>
      </c>
      <c r="K66" s="63" t="s">
        <v>21</v>
      </c>
      <c r="L66" s="40">
        <v>200</v>
      </c>
      <c r="M66" s="40">
        <v>193</v>
      </c>
      <c r="N66" s="66">
        <v>4392100</v>
      </c>
      <c r="O66" s="63" t="s">
        <v>820</v>
      </c>
      <c r="P66" s="63">
        <v>0</v>
      </c>
      <c r="Q66" s="63" t="s">
        <v>820</v>
      </c>
      <c r="R66" s="63">
        <v>0</v>
      </c>
      <c r="S66" s="63" t="s">
        <v>819</v>
      </c>
      <c r="T66" s="64">
        <v>42747</v>
      </c>
      <c r="U66" s="63" t="s">
        <v>819</v>
      </c>
      <c r="V66" s="63" t="s">
        <v>819</v>
      </c>
      <c r="W66" s="63" t="s">
        <v>820</v>
      </c>
      <c r="X66" s="40">
        <v>0</v>
      </c>
      <c r="Y66" s="63" t="s">
        <v>819</v>
      </c>
      <c r="Z66" s="66">
        <v>4392100</v>
      </c>
      <c r="AA66" s="67">
        <f t="shared" si="1"/>
        <v>1</v>
      </c>
      <c r="AB66" s="63" t="s">
        <v>819</v>
      </c>
      <c r="AC66" s="63" t="s">
        <v>819</v>
      </c>
    </row>
    <row r="67" spans="1:29" ht="225" x14ac:dyDescent="0.25">
      <c r="A67" s="40">
        <v>2017</v>
      </c>
      <c r="B67" s="64">
        <v>42747</v>
      </c>
      <c r="C67" s="63" t="s">
        <v>23</v>
      </c>
      <c r="D67" s="40">
        <v>12</v>
      </c>
      <c r="E67" s="63" t="s">
        <v>819</v>
      </c>
      <c r="F67" s="40" t="s">
        <v>819</v>
      </c>
      <c r="G67" s="63" t="s">
        <v>253</v>
      </c>
      <c r="H67" s="63" t="s">
        <v>24</v>
      </c>
      <c r="I67" s="65">
        <v>860066942</v>
      </c>
      <c r="J67" s="63" t="s">
        <v>817</v>
      </c>
      <c r="K67" s="63" t="s">
        <v>21</v>
      </c>
      <c r="L67" s="40">
        <v>200</v>
      </c>
      <c r="M67" s="40">
        <v>194</v>
      </c>
      <c r="N67" s="66">
        <v>1511400</v>
      </c>
      <c r="O67" s="63" t="s">
        <v>820</v>
      </c>
      <c r="P67" s="63">
        <v>0</v>
      </c>
      <c r="Q67" s="63" t="s">
        <v>820</v>
      </c>
      <c r="R67" s="63">
        <v>0</v>
      </c>
      <c r="S67" s="63" t="s">
        <v>819</v>
      </c>
      <c r="T67" s="64">
        <v>42747</v>
      </c>
      <c r="U67" s="63" t="s">
        <v>819</v>
      </c>
      <c r="V67" s="63" t="s">
        <v>819</v>
      </c>
      <c r="W67" s="63" t="s">
        <v>820</v>
      </c>
      <c r="X67" s="40">
        <v>0</v>
      </c>
      <c r="Y67" s="63" t="s">
        <v>819</v>
      </c>
      <c r="Z67" s="66">
        <v>1511400</v>
      </c>
      <c r="AA67" s="67">
        <f t="shared" si="1"/>
        <v>1</v>
      </c>
      <c r="AB67" s="63" t="s">
        <v>819</v>
      </c>
      <c r="AC67" s="63" t="s">
        <v>819</v>
      </c>
    </row>
    <row r="68" spans="1:29" ht="60" x14ac:dyDescent="0.25">
      <c r="A68" s="40">
        <v>2017</v>
      </c>
      <c r="B68" s="64">
        <v>42767</v>
      </c>
      <c r="C68" s="63" t="s">
        <v>23</v>
      </c>
      <c r="D68" s="40">
        <v>1</v>
      </c>
      <c r="E68" s="63" t="s">
        <v>819</v>
      </c>
      <c r="F68" s="40" t="s">
        <v>819</v>
      </c>
      <c r="G68" s="63" t="s">
        <v>252</v>
      </c>
      <c r="H68" s="63" t="s">
        <v>25</v>
      </c>
      <c r="I68" s="65">
        <v>900156264</v>
      </c>
      <c r="J68" s="63" t="s">
        <v>817</v>
      </c>
      <c r="K68" s="63" t="s">
        <v>21</v>
      </c>
      <c r="L68" s="40">
        <v>210</v>
      </c>
      <c r="M68" s="40">
        <v>225</v>
      </c>
      <c r="N68" s="66">
        <v>808900</v>
      </c>
      <c r="O68" s="63" t="s">
        <v>820</v>
      </c>
      <c r="P68" s="63">
        <v>0</v>
      </c>
      <c r="Q68" s="63" t="s">
        <v>820</v>
      </c>
      <c r="R68" s="63">
        <v>0</v>
      </c>
      <c r="S68" s="63" t="s">
        <v>819</v>
      </c>
      <c r="T68" s="64">
        <v>42767</v>
      </c>
      <c r="U68" s="63" t="s">
        <v>819</v>
      </c>
      <c r="V68" s="63" t="s">
        <v>819</v>
      </c>
      <c r="W68" s="63" t="s">
        <v>820</v>
      </c>
      <c r="X68" s="63">
        <v>0</v>
      </c>
      <c r="Y68" s="63" t="s">
        <v>819</v>
      </c>
      <c r="Z68" s="66">
        <v>808900</v>
      </c>
      <c r="AA68" s="67">
        <f t="shared" si="1"/>
        <v>1</v>
      </c>
      <c r="AB68" s="63" t="s">
        <v>819</v>
      </c>
      <c r="AC68" s="63" t="s">
        <v>819</v>
      </c>
    </row>
    <row r="69" spans="1:29" ht="60" x14ac:dyDescent="0.25">
      <c r="A69" s="40">
        <v>2017</v>
      </c>
      <c r="B69" s="64">
        <v>42767</v>
      </c>
      <c r="C69" s="63" t="s">
        <v>23</v>
      </c>
      <c r="D69" s="40">
        <v>1</v>
      </c>
      <c r="E69" s="63" t="s">
        <v>819</v>
      </c>
      <c r="F69" s="40" t="s">
        <v>819</v>
      </c>
      <c r="G69" s="63" t="s">
        <v>252</v>
      </c>
      <c r="H69" s="63" t="s">
        <v>172</v>
      </c>
      <c r="I69" s="65">
        <v>800251440</v>
      </c>
      <c r="J69" s="63" t="s">
        <v>817</v>
      </c>
      <c r="K69" s="63" t="s">
        <v>21</v>
      </c>
      <c r="L69" s="40">
        <v>210</v>
      </c>
      <c r="M69" s="40">
        <v>226</v>
      </c>
      <c r="N69" s="66">
        <v>4522000</v>
      </c>
      <c r="O69" s="63" t="s">
        <v>820</v>
      </c>
      <c r="P69" s="63">
        <v>0</v>
      </c>
      <c r="Q69" s="63" t="s">
        <v>820</v>
      </c>
      <c r="R69" s="63">
        <v>0</v>
      </c>
      <c r="S69" s="63" t="s">
        <v>819</v>
      </c>
      <c r="T69" s="64">
        <v>42767</v>
      </c>
      <c r="U69" s="63" t="s">
        <v>819</v>
      </c>
      <c r="V69" s="63" t="s">
        <v>819</v>
      </c>
      <c r="W69" s="63" t="s">
        <v>820</v>
      </c>
      <c r="X69" s="63">
        <v>0</v>
      </c>
      <c r="Y69" s="63" t="s">
        <v>819</v>
      </c>
      <c r="Z69" s="66">
        <v>4522000</v>
      </c>
      <c r="AA69" s="67">
        <f t="shared" si="1"/>
        <v>1</v>
      </c>
      <c r="AB69" s="63" t="s">
        <v>819</v>
      </c>
      <c r="AC69" s="63" t="s">
        <v>819</v>
      </c>
    </row>
    <row r="70" spans="1:29" ht="60" x14ac:dyDescent="0.25">
      <c r="A70" s="40">
        <v>2017</v>
      </c>
      <c r="B70" s="64">
        <v>42767</v>
      </c>
      <c r="C70" s="63" t="s">
        <v>23</v>
      </c>
      <c r="D70" s="40">
        <v>1</v>
      </c>
      <c r="E70" s="63" t="s">
        <v>819</v>
      </c>
      <c r="F70" s="40" t="s">
        <v>819</v>
      </c>
      <c r="G70" s="63" t="s">
        <v>252</v>
      </c>
      <c r="H70" s="63" t="s">
        <v>24</v>
      </c>
      <c r="I70" s="65">
        <v>860066942</v>
      </c>
      <c r="J70" s="63" t="s">
        <v>817</v>
      </c>
      <c r="K70" s="63" t="s">
        <v>21</v>
      </c>
      <c r="L70" s="40">
        <v>210</v>
      </c>
      <c r="M70" s="40">
        <v>227</v>
      </c>
      <c r="N70" s="66">
        <v>1617800</v>
      </c>
      <c r="O70" s="63" t="s">
        <v>820</v>
      </c>
      <c r="P70" s="63">
        <v>0</v>
      </c>
      <c r="Q70" s="63" t="s">
        <v>820</v>
      </c>
      <c r="R70" s="63">
        <v>0</v>
      </c>
      <c r="S70" s="63" t="s">
        <v>819</v>
      </c>
      <c r="T70" s="64">
        <v>42767</v>
      </c>
      <c r="U70" s="63" t="s">
        <v>819</v>
      </c>
      <c r="V70" s="63" t="s">
        <v>819</v>
      </c>
      <c r="W70" s="63" t="s">
        <v>820</v>
      </c>
      <c r="X70" s="63">
        <v>0</v>
      </c>
      <c r="Y70" s="63" t="s">
        <v>819</v>
      </c>
      <c r="Z70" s="66">
        <v>1617800</v>
      </c>
      <c r="AA70" s="67">
        <f t="shared" si="1"/>
        <v>1</v>
      </c>
      <c r="AB70" s="63" t="s">
        <v>819</v>
      </c>
      <c r="AC70" s="63" t="s">
        <v>819</v>
      </c>
    </row>
    <row r="71" spans="1:29" ht="75" x14ac:dyDescent="0.25">
      <c r="A71" s="40">
        <v>2017</v>
      </c>
      <c r="B71" s="64">
        <v>42767</v>
      </c>
      <c r="C71" s="63" t="s">
        <v>23</v>
      </c>
      <c r="D71" s="40">
        <v>2</v>
      </c>
      <c r="E71" s="63" t="s">
        <v>819</v>
      </c>
      <c r="F71" s="40" t="s">
        <v>819</v>
      </c>
      <c r="G71" s="63" t="s">
        <v>251</v>
      </c>
      <c r="H71" s="63" t="s">
        <v>25</v>
      </c>
      <c r="I71" s="65">
        <v>900156264</v>
      </c>
      <c r="J71" s="63" t="s">
        <v>817</v>
      </c>
      <c r="K71" s="63" t="s">
        <v>21</v>
      </c>
      <c r="L71" s="40">
        <v>275</v>
      </c>
      <c r="M71" s="40">
        <v>295</v>
      </c>
      <c r="N71" s="66">
        <v>808900</v>
      </c>
      <c r="O71" s="63" t="s">
        <v>820</v>
      </c>
      <c r="P71" s="63">
        <v>0</v>
      </c>
      <c r="Q71" s="63" t="s">
        <v>820</v>
      </c>
      <c r="R71" s="63">
        <v>0</v>
      </c>
      <c r="S71" s="63" t="s">
        <v>819</v>
      </c>
      <c r="T71" s="64">
        <v>42767</v>
      </c>
      <c r="U71" s="63" t="s">
        <v>819</v>
      </c>
      <c r="V71" s="63" t="s">
        <v>819</v>
      </c>
      <c r="W71" s="63" t="s">
        <v>820</v>
      </c>
      <c r="X71" s="63">
        <v>0</v>
      </c>
      <c r="Y71" s="63" t="s">
        <v>819</v>
      </c>
      <c r="Z71" s="66">
        <v>808900</v>
      </c>
      <c r="AA71" s="67">
        <f t="shared" si="1"/>
        <v>1</v>
      </c>
      <c r="AB71" s="63" t="s">
        <v>819</v>
      </c>
      <c r="AC71" s="63" t="s">
        <v>819</v>
      </c>
    </row>
    <row r="72" spans="1:29" ht="75" x14ac:dyDescent="0.25">
      <c r="A72" s="40">
        <v>2017</v>
      </c>
      <c r="B72" s="64">
        <v>42767</v>
      </c>
      <c r="C72" s="63" t="s">
        <v>23</v>
      </c>
      <c r="D72" s="40">
        <v>2</v>
      </c>
      <c r="E72" s="63" t="s">
        <v>819</v>
      </c>
      <c r="F72" s="40" t="s">
        <v>819</v>
      </c>
      <c r="G72" s="63" t="s">
        <v>251</v>
      </c>
      <c r="H72" s="63" t="s">
        <v>172</v>
      </c>
      <c r="I72" s="65">
        <v>800251440</v>
      </c>
      <c r="J72" s="63" t="s">
        <v>817</v>
      </c>
      <c r="K72" s="63" t="s">
        <v>21</v>
      </c>
      <c r="L72" s="40">
        <v>275</v>
      </c>
      <c r="M72" s="40">
        <v>296</v>
      </c>
      <c r="N72" s="66">
        <v>4522100</v>
      </c>
      <c r="O72" s="63" t="s">
        <v>820</v>
      </c>
      <c r="P72" s="63">
        <v>0</v>
      </c>
      <c r="Q72" s="63" t="s">
        <v>820</v>
      </c>
      <c r="R72" s="63">
        <v>0</v>
      </c>
      <c r="S72" s="63" t="s">
        <v>819</v>
      </c>
      <c r="T72" s="64">
        <v>42767</v>
      </c>
      <c r="U72" s="63" t="s">
        <v>819</v>
      </c>
      <c r="V72" s="63" t="s">
        <v>819</v>
      </c>
      <c r="W72" s="63" t="s">
        <v>820</v>
      </c>
      <c r="X72" s="63">
        <v>0</v>
      </c>
      <c r="Y72" s="63" t="s">
        <v>819</v>
      </c>
      <c r="Z72" s="66">
        <v>4522100</v>
      </c>
      <c r="AA72" s="67">
        <f t="shared" si="1"/>
        <v>1</v>
      </c>
      <c r="AB72" s="63" t="s">
        <v>819</v>
      </c>
      <c r="AC72" s="63" t="s">
        <v>819</v>
      </c>
    </row>
    <row r="73" spans="1:29" ht="75" x14ac:dyDescent="0.25">
      <c r="A73" s="40">
        <v>2017</v>
      </c>
      <c r="B73" s="64">
        <v>42767</v>
      </c>
      <c r="C73" s="63" t="s">
        <v>23</v>
      </c>
      <c r="D73" s="40">
        <v>2</v>
      </c>
      <c r="E73" s="63" t="s">
        <v>819</v>
      </c>
      <c r="F73" s="40" t="s">
        <v>819</v>
      </c>
      <c r="G73" s="63" t="s">
        <v>251</v>
      </c>
      <c r="H73" s="63" t="s">
        <v>24</v>
      </c>
      <c r="I73" s="65">
        <v>860066942</v>
      </c>
      <c r="J73" s="63" t="s">
        <v>817</v>
      </c>
      <c r="K73" s="63" t="s">
        <v>21</v>
      </c>
      <c r="L73" s="40">
        <v>275</v>
      </c>
      <c r="M73" s="40">
        <v>297</v>
      </c>
      <c r="N73" s="66">
        <v>1617800</v>
      </c>
      <c r="O73" s="63" t="s">
        <v>820</v>
      </c>
      <c r="P73" s="63">
        <v>0</v>
      </c>
      <c r="Q73" s="63" t="s">
        <v>820</v>
      </c>
      <c r="R73" s="63">
        <v>0</v>
      </c>
      <c r="S73" s="63" t="s">
        <v>819</v>
      </c>
      <c r="T73" s="64">
        <v>42767</v>
      </c>
      <c r="U73" s="63" t="s">
        <v>819</v>
      </c>
      <c r="V73" s="63" t="s">
        <v>819</v>
      </c>
      <c r="W73" s="63" t="s">
        <v>820</v>
      </c>
      <c r="X73" s="63">
        <v>0</v>
      </c>
      <c r="Y73" s="63" t="s">
        <v>819</v>
      </c>
      <c r="Z73" s="66">
        <v>1617800</v>
      </c>
      <c r="AA73" s="67">
        <f t="shared" si="1"/>
        <v>1</v>
      </c>
      <c r="AB73" s="63" t="s">
        <v>819</v>
      </c>
      <c r="AC73" s="63" t="s">
        <v>819</v>
      </c>
    </row>
    <row r="74" spans="1:29" ht="45" x14ac:dyDescent="0.25">
      <c r="A74" s="40">
        <v>2017</v>
      </c>
      <c r="B74" s="64">
        <v>42802</v>
      </c>
      <c r="C74" s="63" t="s">
        <v>23</v>
      </c>
      <c r="D74" s="40">
        <v>2</v>
      </c>
      <c r="E74" s="63" t="s">
        <v>819</v>
      </c>
      <c r="F74" s="40" t="s">
        <v>819</v>
      </c>
      <c r="G74" s="63" t="s">
        <v>254</v>
      </c>
      <c r="H74" s="63" t="s">
        <v>172</v>
      </c>
      <c r="I74" s="65">
        <v>800251440</v>
      </c>
      <c r="J74" s="63" t="s">
        <v>817</v>
      </c>
      <c r="K74" s="63" t="s">
        <v>21</v>
      </c>
      <c r="L74" s="40">
        <v>278</v>
      </c>
      <c r="M74" s="40">
        <v>301</v>
      </c>
      <c r="N74" s="66">
        <v>100</v>
      </c>
      <c r="O74" s="63" t="s">
        <v>820</v>
      </c>
      <c r="P74" s="63">
        <v>0</v>
      </c>
      <c r="Q74" s="63" t="s">
        <v>820</v>
      </c>
      <c r="R74" s="63">
        <v>0</v>
      </c>
      <c r="S74" s="63" t="s">
        <v>819</v>
      </c>
      <c r="T74" s="64">
        <v>42802</v>
      </c>
      <c r="U74" s="63" t="s">
        <v>819</v>
      </c>
      <c r="V74" s="63" t="s">
        <v>819</v>
      </c>
      <c r="W74" s="63" t="s">
        <v>820</v>
      </c>
      <c r="X74" s="63">
        <v>0</v>
      </c>
      <c r="Y74" s="63" t="s">
        <v>819</v>
      </c>
      <c r="Z74" s="66">
        <v>100</v>
      </c>
      <c r="AA74" s="67">
        <f t="shared" si="1"/>
        <v>1</v>
      </c>
      <c r="AB74" s="63" t="s">
        <v>819</v>
      </c>
      <c r="AC74" s="63" t="s">
        <v>819</v>
      </c>
    </row>
    <row r="75" spans="1:29" ht="60" x14ac:dyDescent="0.25">
      <c r="A75" s="40">
        <v>2017</v>
      </c>
      <c r="B75" s="64">
        <v>42795</v>
      </c>
      <c r="C75" s="63" t="s">
        <v>23</v>
      </c>
      <c r="D75" s="40">
        <v>3</v>
      </c>
      <c r="E75" s="63" t="s">
        <v>819</v>
      </c>
      <c r="F75" s="40" t="s">
        <v>819</v>
      </c>
      <c r="G75" s="63" t="s">
        <v>539</v>
      </c>
      <c r="H75" s="63" t="s">
        <v>25</v>
      </c>
      <c r="I75" s="65">
        <v>900156264</v>
      </c>
      <c r="J75" s="63" t="s">
        <v>817</v>
      </c>
      <c r="K75" s="63" t="s">
        <v>21</v>
      </c>
      <c r="L75" s="40">
        <v>292</v>
      </c>
      <c r="M75" s="40">
        <v>316</v>
      </c>
      <c r="N75" s="66">
        <v>808900</v>
      </c>
      <c r="O75" s="63" t="s">
        <v>820</v>
      </c>
      <c r="P75" s="63">
        <v>0</v>
      </c>
      <c r="Q75" s="63" t="s">
        <v>820</v>
      </c>
      <c r="R75" s="63">
        <v>0</v>
      </c>
      <c r="S75" s="63" t="s">
        <v>819</v>
      </c>
      <c r="T75" s="64">
        <v>42795</v>
      </c>
      <c r="U75" s="63" t="s">
        <v>819</v>
      </c>
      <c r="V75" s="63" t="s">
        <v>819</v>
      </c>
      <c r="W75" s="63" t="s">
        <v>820</v>
      </c>
      <c r="X75" s="63">
        <v>0</v>
      </c>
      <c r="Y75" s="63" t="s">
        <v>819</v>
      </c>
      <c r="Z75" s="66">
        <v>808900</v>
      </c>
      <c r="AA75" s="67">
        <f t="shared" si="1"/>
        <v>1</v>
      </c>
      <c r="AB75" s="63" t="s">
        <v>819</v>
      </c>
      <c r="AC75" s="63" t="s">
        <v>819</v>
      </c>
    </row>
    <row r="76" spans="1:29" ht="75" x14ac:dyDescent="0.25">
      <c r="A76" s="40">
        <v>2017</v>
      </c>
      <c r="B76" s="64">
        <v>42849</v>
      </c>
      <c r="C76" s="63" t="s">
        <v>28</v>
      </c>
      <c r="D76" s="40">
        <v>13</v>
      </c>
      <c r="E76" s="63" t="s">
        <v>819</v>
      </c>
      <c r="F76" s="40" t="s">
        <v>819</v>
      </c>
      <c r="G76" s="63" t="s">
        <v>29</v>
      </c>
      <c r="H76" s="63" t="s">
        <v>27</v>
      </c>
      <c r="I76" s="65">
        <v>830037248</v>
      </c>
      <c r="J76" s="63" t="s">
        <v>817</v>
      </c>
      <c r="K76" s="63" t="s">
        <v>26</v>
      </c>
      <c r="L76" s="40">
        <v>296</v>
      </c>
      <c r="M76" s="40">
        <v>325</v>
      </c>
      <c r="N76" s="66">
        <v>2584570</v>
      </c>
      <c r="O76" s="63" t="s">
        <v>820</v>
      </c>
      <c r="P76" s="63">
        <v>0</v>
      </c>
      <c r="Q76" s="63" t="s">
        <v>820</v>
      </c>
      <c r="R76" s="63">
        <v>0</v>
      </c>
      <c r="S76" s="63" t="s">
        <v>819</v>
      </c>
      <c r="T76" s="64">
        <v>42849</v>
      </c>
      <c r="U76" s="63" t="s">
        <v>820</v>
      </c>
      <c r="V76" s="63">
        <v>0</v>
      </c>
      <c r="W76" s="63" t="s">
        <v>820</v>
      </c>
      <c r="X76" s="40">
        <v>0</v>
      </c>
      <c r="Y76" s="63" t="s">
        <v>819</v>
      </c>
      <c r="Z76" s="66">
        <v>2584570</v>
      </c>
      <c r="AA76" s="67">
        <f t="shared" si="1"/>
        <v>1</v>
      </c>
      <c r="AB76" s="63" t="s">
        <v>819</v>
      </c>
      <c r="AC76" s="63" t="s">
        <v>819</v>
      </c>
    </row>
    <row r="77" spans="1:29" ht="75" x14ac:dyDescent="0.25">
      <c r="A77" s="40">
        <v>2017</v>
      </c>
      <c r="B77" s="64">
        <v>42873</v>
      </c>
      <c r="C77" s="63" t="s">
        <v>28</v>
      </c>
      <c r="D77" s="40">
        <v>17</v>
      </c>
      <c r="E77" s="63" t="s">
        <v>819</v>
      </c>
      <c r="F77" s="40" t="s">
        <v>819</v>
      </c>
      <c r="G77" s="63" t="s">
        <v>579</v>
      </c>
      <c r="H77" s="63" t="s">
        <v>27</v>
      </c>
      <c r="I77" s="65">
        <v>830037248</v>
      </c>
      <c r="J77" s="63" t="s">
        <v>817</v>
      </c>
      <c r="K77" s="63" t="s">
        <v>26</v>
      </c>
      <c r="L77" s="40">
        <v>311</v>
      </c>
      <c r="M77" s="40">
        <v>348</v>
      </c>
      <c r="N77" s="66">
        <v>2390690</v>
      </c>
      <c r="O77" s="63" t="s">
        <v>820</v>
      </c>
      <c r="P77" s="63">
        <v>0</v>
      </c>
      <c r="Q77" s="63" t="s">
        <v>820</v>
      </c>
      <c r="R77" s="63">
        <v>0</v>
      </c>
      <c r="S77" s="63" t="s">
        <v>819</v>
      </c>
      <c r="T77" s="64">
        <v>42873</v>
      </c>
      <c r="U77" s="63" t="s">
        <v>819</v>
      </c>
      <c r="V77" s="63" t="s">
        <v>819</v>
      </c>
      <c r="W77" s="63" t="s">
        <v>820</v>
      </c>
      <c r="X77" s="63">
        <v>0</v>
      </c>
      <c r="Y77" s="63" t="s">
        <v>819</v>
      </c>
      <c r="Z77" s="66">
        <v>2390690</v>
      </c>
      <c r="AA77" s="67">
        <f t="shared" si="1"/>
        <v>1</v>
      </c>
      <c r="AB77" s="63" t="s">
        <v>819</v>
      </c>
      <c r="AC77" s="63" t="s">
        <v>819</v>
      </c>
    </row>
    <row r="78" spans="1:29" ht="75" x14ac:dyDescent="0.25">
      <c r="A78" s="40">
        <v>2017</v>
      </c>
      <c r="B78" s="64">
        <v>43089</v>
      </c>
      <c r="C78" s="63" t="s">
        <v>28</v>
      </c>
      <c r="D78" s="40">
        <v>51</v>
      </c>
      <c r="E78" s="63" t="s">
        <v>819</v>
      </c>
      <c r="F78" s="40" t="s">
        <v>819</v>
      </c>
      <c r="G78" s="63" t="s">
        <v>757</v>
      </c>
      <c r="H78" s="63" t="s">
        <v>27</v>
      </c>
      <c r="I78" s="65">
        <v>830037248</v>
      </c>
      <c r="J78" s="63" t="s">
        <v>817</v>
      </c>
      <c r="K78" s="63" t="s">
        <v>26</v>
      </c>
      <c r="L78" s="40">
        <v>507</v>
      </c>
      <c r="M78" s="40">
        <v>618</v>
      </c>
      <c r="N78" s="66">
        <v>2731660</v>
      </c>
      <c r="O78" s="63" t="s">
        <v>820</v>
      </c>
      <c r="P78" s="63">
        <v>0</v>
      </c>
      <c r="Q78" s="63" t="s">
        <v>820</v>
      </c>
      <c r="R78" s="63">
        <v>0</v>
      </c>
      <c r="S78" s="63" t="s">
        <v>819</v>
      </c>
      <c r="T78" s="64">
        <v>43089</v>
      </c>
      <c r="U78" s="63" t="s">
        <v>819</v>
      </c>
      <c r="V78" s="63" t="s">
        <v>819</v>
      </c>
      <c r="W78" s="63" t="s">
        <v>820</v>
      </c>
      <c r="X78" s="63">
        <v>0</v>
      </c>
      <c r="Y78" s="63" t="s">
        <v>819</v>
      </c>
      <c r="Z78" s="66">
        <v>2731660</v>
      </c>
      <c r="AA78" s="67">
        <f t="shared" si="1"/>
        <v>1</v>
      </c>
      <c r="AB78" s="63" t="s">
        <v>819</v>
      </c>
      <c r="AC78" s="63" t="s">
        <v>819</v>
      </c>
    </row>
    <row r="79" spans="1:29" ht="30" x14ac:dyDescent="0.25">
      <c r="A79" s="40">
        <v>2017</v>
      </c>
      <c r="B79" s="64">
        <v>42902</v>
      </c>
      <c r="C79" s="63" t="s">
        <v>28</v>
      </c>
      <c r="D79" s="40">
        <v>21</v>
      </c>
      <c r="E79" s="63" t="s">
        <v>819</v>
      </c>
      <c r="F79" s="40" t="s">
        <v>819</v>
      </c>
      <c r="G79" s="63" t="s">
        <v>577</v>
      </c>
      <c r="H79" s="63" t="s">
        <v>27</v>
      </c>
      <c r="I79" s="65">
        <v>830037248</v>
      </c>
      <c r="J79" s="63" t="s">
        <v>817</v>
      </c>
      <c r="K79" s="63" t="s">
        <v>26</v>
      </c>
      <c r="L79" s="40">
        <v>331</v>
      </c>
      <c r="M79" s="40">
        <v>377</v>
      </c>
      <c r="N79" s="66">
        <v>2530720</v>
      </c>
      <c r="O79" s="63" t="s">
        <v>820</v>
      </c>
      <c r="P79" s="63">
        <v>0</v>
      </c>
      <c r="Q79" s="63" t="s">
        <v>820</v>
      </c>
      <c r="R79" s="63">
        <v>0</v>
      </c>
      <c r="S79" s="63" t="s">
        <v>819</v>
      </c>
      <c r="T79" s="64">
        <v>42902</v>
      </c>
      <c r="U79" s="63" t="s">
        <v>819</v>
      </c>
      <c r="V79" s="63" t="s">
        <v>819</v>
      </c>
      <c r="W79" s="63" t="s">
        <v>820</v>
      </c>
      <c r="X79" s="63">
        <v>0</v>
      </c>
      <c r="Y79" s="63" t="s">
        <v>819</v>
      </c>
      <c r="Z79" s="66">
        <v>2530720</v>
      </c>
      <c r="AA79" s="67">
        <f t="shared" si="1"/>
        <v>1</v>
      </c>
      <c r="AB79" s="63" t="s">
        <v>819</v>
      </c>
      <c r="AC79" s="63" t="s">
        <v>819</v>
      </c>
    </row>
    <row r="80" spans="1:29" ht="75" x14ac:dyDescent="0.25">
      <c r="A80" s="40">
        <v>2017</v>
      </c>
      <c r="B80" s="64">
        <v>43027</v>
      </c>
      <c r="C80" s="63" t="s">
        <v>28</v>
      </c>
      <c r="D80" s="40">
        <v>40</v>
      </c>
      <c r="E80" s="63" t="s">
        <v>819</v>
      </c>
      <c r="F80" s="40" t="s">
        <v>819</v>
      </c>
      <c r="G80" s="63" t="s">
        <v>29</v>
      </c>
      <c r="H80" s="63" t="s">
        <v>27</v>
      </c>
      <c r="I80" s="65">
        <v>830037248</v>
      </c>
      <c r="J80" s="63" t="s">
        <v>817</v>
      </c>
      <c r="K80" s="63" t="s">
        <v>26</v>
      </c>
      <c r="L80" s="40">
        <v>436</v>
      </c>
      <c r="M80" s="40">
        <v>519</v>
      </c>
      <c r="N80" s="66">
        <v>2702390</v>
      </c>
      <c r="O80" s="63" t="s">
        <v>820</v>
      </c>
      <c r="P80" s="63">
        <v>0</v>
      </c>
      <c r="Q80" s="63" t="s">
        <v>820</v>
      </c>
      <c r="R80" s="63">
        <v>0</v>
      </c>
      <c r="S80" s="63" t="s">
        <v>819</v>
      </c>
      <c r="T80" s="64">
        <v>43027</v>
      </c>
      <c r="U80" s="63" t="s">
        <v>819</v>
      </c>
      <c r="V80" s="63" t="s">
        <v>819</v>
      </c>
      <c r="W80" s="63" t="s">
        <v>820</v>
      </c>
      <c r="X80" s="63">
        <v>0</v>
      </c>
      <c r="Y80" s="63" t="s">
        <v>819</v>
      </c>
      <c r="Z80" s="66">
        <v>2702390</v>
      </c>
      <c r="AA80" s="67">
        <f t="shared" si="1"/>
        <v>1</v>
      </c>
      <c r="AB80" s="63" t="s">
        <v>819</v>
      </c>
      <c r="AC80" s="63" t="s">
        <v>819</v>
      </c>
    </row>
    <row r="81" spans="1:29" ht="75" x14ac:dyDescent="0.25">
      <c r="A81" s="40">
        <v>2017</v>
      </c>
      <c r="B81" s="64">
        <v>42783</v>
      </c>
      <c r="C81" s="63" t="s">
        <v>28</v>
      </c>
      <c r="D81" s="40">
        <v>6</v>
      </c>
      <c r="E81" s="63" t="s">
        <v>819</v>
      </c>
      <c r="F81" s="40" t="s">
        <v>819</v>
      </c>
      <c r="G81" s="63" t="s">
        <v>256</v>
      </c>
      <c r="H81" s="63" t="s">
        <v>27</v>
      </c>
      <c r="I81" s="65">
        <v>830037248</v>
      </c>
      <c r="J81" s="63" t="s">
        <v>817</v>
      </c>
      <c r="K81" s="63" t="s">
        <v>26</v>
      </c>
      <c r="L81" s="40">
        <v>248</v>
      </c>
      <c r="M81" s="40">
        <v>261</v>
      </c>
      <c r="N81" s="66">
        <v>2328040</v>
      </c>
      <c r="O81" s="63" t="s">
        <v>820</v>
      </c>
      <c r="P81" s="63">
        <v>0</v>
      </c>
      <c r="Q81" s="63" t="s">
        <v>820</v>
      </c>
      <c r="R81" s="63">
        <v>0</v>
      </c>
      <c r="S81" s="63" t="s">
        <v>819</v>
      </c>
      <c r="T81" s="64">
        <v>42783</v>
      </c>
      <c r="U81" s="63" t="s">
        <v>819</v>
      </c>
      <c r="V81" s="63" t="s">
        <v>819</v>
      </c>
      <c r="W81" s="63" t="s">
        <v>820</v>
      </c>
      <c r="X81" s="63">
        <v>0</v>
      </c>
      <c r="Y81" s="63" t="s">
        <v>819</v>
      </c>
      <c r="Z81" s="66">
        <v>2328040</v>
      </c>
      <c r="AA81" s="67">
        <f t="shared" si="1"/>
        <v>1</v>
      </c>
      <c r="AB81" s="63" t="s">
        <v>819</v>
      </c>
      <c r="AC81" s="63" t="s">
        <v>819</v>
      </c>
    </row>
    <row r="82" spans="1:29" ht="75" x14ac:dyDescent="0.25">
      <c r="A82" s="40">
        <v>2017</v>
      </c>
      <c r="B82" s="64">
        <v>42965</v>
      </c>
      <c r="C82" s="63" t="s">
        <v>28</v>
      </c>
      <c r="D82" s="40">
        <v>29</v>
      </c>
      <c r="E82" s="63" t="s">
        <v>819</v>
      </c>
      <c r="F82" s="40" t="s">
        <v>819</v>
      </c>
      <c r="G82" s="63" t="s">
        <v>628</v>
      </c>
      <c r="H82" s="63" t="s">
        <v>27</v>
      </c>
      <c r="I82" s="65">
        <v>830037248</v>
      </c>
      <c r="J82" s="63" t="s">
        <v>817</v>
      </c>
      <c r="K82" s="63" t="s">
        <v>26</v>
      </c>
      <c r="L82" s="40">
        <v>368</v>
      </c>
      <c r="M82" s="40">
        <v>439</v>
      </c>
      <c r="N82" s="66">
        <v>2374230</v>
      </c>
      <c r="O82" s="63" t="s">
        <v>820</v>
      </c>
      <c r="P82" s="63">
        <v>0</v>
      </c>
      <c r="Q82" s="63" t="s">
        <v>820</v>
      </c>
      <c r="R82" s="63">
        <v>0</v>
      </c>
      <c r="S82" s="63" t="s">
        <v>819</v>
      </c>
      <c r="T82" s="64">
        <v>42965</v>
      </c>
      <c r="U82" s="63" t="s">
        <v>819</v>
      </c>
      <c r="V82" s="63" t="s">
        <v>819</v>
      </c>
      <c r="W82" s="63" t="s">
        <v>820</v>
      </c>
      <c r="X82" s="63">
        <v>0</v>
      </c>
      <c r="Y82" s="63" t="s">
        <v>819</v>
      </c>
      <c r="Z82" s="66">
        <v>2374230</v>
      </c>
      <c r="AA82" s="67">
        <f t="shared" si="1"/>
        <v>1</v>
      </c>
      <c r="AB82" s="63" t="s">
        <v>819</v>
      </c>
      <c r="AC82" s="63" t="s">
        <v>819</v>
      </c>
    </row>
    <row r="83" spans="1:29" ht="60" x14ac:dyDescent="0.25">
      <c r="A83" s="40">
        <v>2017</v>
      </c>
      <c r="B83" s="64">
        <v>43061</v>
      </c>
      <c r="C83" s="63" t="s">
        <v>28</v>
      </c>
      <c r="D83" s="40">
        <v>46</v>
      </c>
      <c r="E83" s="63" t="s">
        <v>819</v>
      </c>
      <c r="F83" s="40" t="s">
        <v>819</v>
      </c>
      <c r="G83" s="63" t="s">
        <v>629</v>
      </c>
      <c r="H83" s="63" t="s">
        <v>27</v>
      </c>
      <c r="I83" s="65">
        <v>830037248</v>
      </c>
      <c r="J83" s="63" t="s">
        <v>817</v>
      </c>
      <c r="K83" s="63" t="s">
        <v>26</v>
      </c>
      <c r="L83" s="40">
        <v>464</v>
      </c>
      <c r="M83" s="40">
        <v>571</v>
      </c>
      <c r="N83" s="66">
        <v>302020</v>
      </c>
      <c r="O83" s="63" t="s">
        <v>820</v>
      </c>
      <c r="P83" s="63">
        <v>0</v>
      </c>
      <c r="Q83" s="63" t="s">
        <v>820</v>
      </c>
      <c r="R83" s="63">
        <v>0</v>
      </c>
      <c r="S83" s="63" t="s">
        <v>819</v>
      </c>
      <c r="T83" s="64">
        <v>43061</v>
      </c>
      <c r="U83" s="63" t="s">
        <v>819</v>
      </c>
      <c r="V83" s="63" t="s">
        <v>819</v>
      </c>
      <c r="W83" s="63" t="s">
        <v>820</v>
      </c>
      <c r="X83" s="63">
        <v>0</v>
      </c>
      <c r="Y83" s="63" t="s">
        <v>819</v>
      </c>
      <c r="Z83" s="66">
        <v>302020</v>
      </c>
      <c r="AA83" s="67">
        <f t="shared" si="1"/>
        <v>1</v>
      </c>
      <c r="AB83" s="63" t="s">
        <v>819</v>
      </c>
      <c r="AC83" s="63" t="s">
        <v>819</v>
      </c>
    </row>
    <row r="84" spans="1:29" ht="75" x14ac:dyDescent="0.25">
      <c r="A84" s="40">
        <v>2017</v>
      </c>
      <c r="B84" s="64">
        <v>42755</v>
      </c>
      <c r="C84" s="63" t="s">
        <v>28</v>
      </c>
      <c r="D84" s="40">
        <v>2</v>
      </c>
      <c r="E84" s="63" t="s">
        <v>819</v>
      </c>
      <c r="F84" s="40" t="s">
        <v>819</v>
      </c>
      <c r="G84" s="63" t="s">
        <v>255</v>
      </c>
      <c r="H84" s="63" t="s">
        <v>27</v>
      </c>
      <c r="I84" s="65">
        <v>830037248</v>
      </c>
      <c r="J84" s="63" t="s">
        <v>817</v>
      </c>
      <c r="K84" s="63" t="s">
        <v>26</v>
      </c>
      <c r="L84" s="40">
        <v>207</v>
      </c>
      <c r="M84" s="40">
        <v>214</v>
      </c>
      <c r="N84" s="66">
        <v>354260</v>
      </c>
      <c r="O84" s="63" t="s">
        <v>820</v>
      </c>
      <c r="P84" s="63">
        <v>0</v>
      </c>
      <c r="Q84" s="63" t="s">
        <v>820</v>
      </c>
      <c r="R84" s="63">
        <v>0</v>
      </c>
      <c r="S84" s="63" t="s">
        <v>819</v>
      </c>
      <c r="T84" s="64">
        <v>42755</v>
      </c>
      <c r="U84" s="63" t="s">
        <v>819</v>
      </c>
      <c r="V84" s="63" t="s">
        <v>819</v>
      </c>
      <c r="W84" s="63" t="s">
        <v>820</v>
      </c>
      <c r="X84" s="63">
        <v>0</v>
      </c>
      <c r="Y84" s="63" t="s">
        <v>819</v>
      </c>
      <c r="Z84" s="66">
        <v>354260</v>
      </c>
      <c r="AA84" s="67">
        <f t="shared" si="1"/>
        <v>1</v>
      </c>
      <c r="AB84" s="63" t="s">
        <v>819</v>
      </c>
      <c r="AC84" s="63" t="s">
        <v>819</v>
      </c>
    </row>
    <row r="85" spans="1:29" ht="75" x14ac:dyDescent="0.25">
      <c r="A85" s="40">
        <v>2017</v>
      </c>
      <c r="B85" s="64">
        <v>42755</v>
      </c>
      <c r="C85" s="63" t="s">
        <v>28</v>
      </c>
      <c r="D85" s="40">
        <v>1</v>
      </c>
      <c r="E85" s="63" t="s">
        <v>819</v>
      </c>
      <c r="F85" s="40" t="s">
        <v>819</v>
      </c>
      <c r="G85" s="63" t="s">
        <v>145</v>
      </c>
      <c r="H85" s="63" t="s">
        <v>27</v>
      </c>
      <c r="I85" s="65">
        <v>830037248</v>
      </c>
      <c r="J85" s="63" t="s">
        <v>817</v>
      </c>
      <c r="K85" s="63" t="s">
        <v>26</v>
      </c>
      <c r="L85" s="40">
        <v>206</v>
      </c>
      <c r="M85" s="40">
        <v>213</v>
      </c>
      <c r="N85" s="66">
        <v>2583610</v>
      </c>
      <c r="O85" s="63" t="s">
        <v>820</v>
      </c>
      <c r="P85" s="63">
        <v>0</v>
      </c>
      <c r="Q85" s="63" t="s">
        <v>820</v>
      </c>
      <c r="R85" s="63">
        <v>0</v>
      </c>
      <c r="S85" s="63" t="s">
        <v>819</v>
      </c>
      <c r="T85" s="64">
        <v>42755</v>
      </c>
      <c r="U85" s="63" t="s">
        <v>819</v>
      </c>
      <c r="V85" s="63" t="s">
        <v>819</v>
      </c>
      <c r="W85" s="63" t="s">
        <v>820</v>
      </c>
      <c r="X85" s="63">
        <v>0</v>
      </c>
      <c r="Y85" s="63" t="s">
        <v>819</v>
      </c>
      <c r="Z85" s="66">
        <v>2583610</v>
      </c>
      <c r="AA85" s="67">
        <f t="shared" si="1"/>
        <v>1</v>
      </c>
      <c r="AB85" s="63" t="s">
        <v>819</v>
      </c>
      <c r="AC85" s="63" t="s">
        <v>819</v>
      </c>
    </row>
    <row r="86" spans="1:29" ht="75" x14ac:dyDescent="0.25">
      <c r="A86" s="40">
        <v>2017</v>
      </c>
      <c r="B86" s="64">
        <v>43055</v>
      </c>
      <c r="C86" s="63" t="s">
        <v>28</v>
      </c>
      <c r="D86" s="40">
        <v>42</v>
      </c>
      <c r="E86" s="63" t="s">
        <v>819</v>
      </c>
      <c r="F86" s="40" t="s">
        <v>819</v>
      </c>
      <c r="G86" s="63" t="s">
        <v>145</v>
      </c>
      <c r="H86" s="63" t="s">
        <v>27</v>
      </c>
      <c r="I86" s="65">
        <v>830037248</v>
      </c>
      <c r="J86" s="63" t="s">
        <v>817</v>
      </c>
      <c r="K86" s="63" t="s">
        <v>26</v>
      </c>
      <c r="L86" s="40">
        <v>458</v>
      </c>
      <c r="M86" s="40">
        <v>565</v>
      </c>
      <c r="N86" s="66">
        <v>2307930</v>
      </c>
      <c r="O86" s="63" t="s">
        <v>820</v>
      </c>
      <c r="P86" s="63">
        <v>0</v>
      </c>
      <c r="Q86" s="63" t="s">
        <v>820</v>
      </c>
      <c r="R86" s="63">
        <v>0</v>
      </c>
      <c r="S86" s="63" t="s">
        <v>819</v>
      </c>
      <c r="T86" s="64">
        <v>43055</v>
      </c>
      <c r="U86" s="63" t="s">
        <v>819</v>
      </c>
      <c r="V86" s="63" t="s">
        <v>819</v>
      </c>
      <c r="W86" s="63" t="s">
        <v>820</v>
      </c>
      <c r="X86" s="63">
        <v>0</v>
      </c>
      <c r="Y86" s="63" t="s">
        <v>819</v>
      </c>
      <c r="Z86" s="66">
        <v>2307930</v>
      </c>
      <c r="AA86" s="67">
        <f t="shared" si="1"/>
        <v>1</v>
      </c>
      <c r="AB86" s="63" t="s">
        <v>819</v>
      </c>
      <c r="AC86" s="63" t="s">
        <v>819</v>
      </c>
    </row>
    <row r="87" spans="1:29" ht="75" x14ac:dyDescent="0.25">
      <c r="A87" s="40">
        <v>2017</v>
      </c>
      <c r="B87" s="64">
        <v>42997</v>
      </c>
      <c r="C87" s="63" t="s">
        <v>28</v>
      </c>
      <c r="D87" s="40">
        <v>33</v>
      </c>
      <c r="E87" s="63" t="s">
        <v>819</v>
      </c>
      <c r="F87" s="40" t="s">
        <v>819</v>
      </c>
      <c r="G87" s="63" t="s">
        <v>630</v>
      </c>
      <c r="H87" s="63" t="s">
        <v>27</v>
      </c>
      <c r="I87" s="65">
        <v>830037248</v>
      </c>
      <c r="J87" s="63" t="s">
        <v>817</v>
      </c>
      <c r="K87" s="63" t="s">
        <v>26</v>
      </c>
      <c r="L87" s="40">
        <v>385</v>
      </c>
      <c r="M87" s="40">
        <v>467</v>
      </c>
      <c r="N87" s="66">
        <v>2425630</v>
      </c>
      <c r="O87" s="63" t="s">
        <v>820</v>
      </c>
      <c r="P87" s="63">
        <v>0</v>
      </c>
      <c r="Q87" s="63" t="s">
        <v>820</v>
      </c>
      <c r="R87" s="63">
        <v>0</v>
      </c>
      <c r="S87" s="63" t="s">
        <v>819</v>
      </c>
      <c r="T87" s="64">
        <v>42997</v>
      </c>
      <c r="U87" s="63" t="s">
        <v>819</v>
      </c>
      <c r="V87" s="63" t="s">
        <v>819</v>
      </c>
      <c r="W87" s="63" t="s">
        <v>820</v>
      </c>
      <c r="X87" s="63">
        <v>0</v>
      </c>
      <c r="Y87" s="63" t="s">
        <v>819</v>
      </c>
      <c r="Z87" s="66">
        <v>2425630</v>
      </c>
      <c r="AA87" s="67">
        <f t="shared" si="1"/>
        <v>1</v>
      </c>
      <c r="AB87" s="63" t="s">
        <v>819</v>
      </c>
      <c r="AC87" s="63" t="s">
        <v>819</v>
      </c>
    </row>
    <row r="88" spans="1:29" ht="75" x14ac:dyDescent="0.25">
      <c r="A88" s="40">
        <v>2017</v>
      </c>
      <c r="B88" s="64">
        <v>42811</v>
      </c>
      <c r="C88" s="63" t="s">
        <v>28</v>
      </c>
      <c r="D88" s="40">
        <v>9</v>
      </c>
      <c r="E88" s="63" t="s">
        <v>819</v>
      </c>
      <c r="F88" s="40" t="s">
        <v>819</v>
      </c>
      <c r="G88" s="63" t="s">
        <v>541</v>
      </c>
      <c r="H88" s="63" t="s">
        <v>27</v>
      </c>
      <c r="I88" s="65">
        <v>830037248</v>
      </c>
      <c r="J88" s="63" t="s">
        <v>817</v>
      </c>
      <c r="K88" s="63" t="s">
        <v>26</v>
      </c>
      <c r="L88" s="40">
        <v>280</v>
      </c>
      <c r="M88" s="40">
        <v>302</v>
      </c>
      <c r="N88" s="66">
        <v>2357490</v>
      </c>
      <c r="O88" s="63" t="s">
        <v>820</v>
      </c>
      <c r="P88" s="63">
        <v>0</v>
      </c>
      <c r="Q88" s="63" t="s">
        <v>820</v>
      </c>
      <c r="R88" s="63">
        <v>0</v>
      </c>
      <c r="S88" s="63" t="s">
        <v>819</v>
      </c>
      <c r="T88" s="64">
        <v>42811</v>
      </c>
      <c r="U88" s="63" t="s">
        <v>819</v>
      </c>
      <c r="V88" s="63" t="s">
        <v>819</v>
      </c>
      <c r="W88" s="63" t="s">
        <v>820</v>
      </c>
      <c r="X88" s="40">
        <v>0</v>
      </c>
      <c r="Y88" s="63" t="s">
        <v>819</v>
      </c>
      <c r="Z88" s="66">
        <v>2357490</v>
      </c>
      <c r="AA88" s="67">
        <f t="shared" si="1"/>
        <v>1</v>
      </c>
      <c r="AB88" s="40" t="s">
        <v>819</v>
      </c>
      <c r="AC88" s="63" t="s">
        <v>819</v>
      </c>
    </row>
    <row r="89" spans="1:29" ht="75" x14ac:dyDescent="0.25">
      <c r="A89" s="40">
        <v>2017</v>
      </c>
      <c r="B89" s="64">
        <v>42894</v>
      </c>
      <c r="C89" s="63" t="s">
        <v>28</v>
      </c>
      <c r="D89" s="40">
        <v>25</v>
      </c>
      <c r="E89" s="63" t="s">
        <v>819</v>
      </c>
      <c r="F89" s="40" t="s">
        <v>819</v>
      </c>
      <c r="G89" s="63" t="s">
        <v>578</v>
      </c>
      <c r="H89" s="63" t="s">
        <v>27</v>
      </c>
      <c r="I89" s="65">
        <v>830037248</v>
      </c>
      <c r="J89" s="63" t="s">
        <v>817</v>
      </c>
      <c r="K89" s="63" t="s">
        <v>26</v>
      </c>
      <c r="L89" s="40">
        <v>351</v>
      </c>
      <c r="M89" s="40">
        <v>411</v>
      </c>
      <c r="N89" s="66">
        <v>2247240</v>
      </c>
      <c r="O89" s="63" t="s">
        <v>820</v>
      </c>
      <c r="P89" s="63">
        <v>0</v>
      </c>
      <c r="Q89" s="63" t="s">
        <v>820</v>
      </c>
      <c r="R89" s="63">
        <v>0</v>
      </c>
      <c r="S89" s="63" t="s">
        <v>819</v>
      </c>
      <c r="T89" s="64">
        <v>42894</v>
      </c>
      <c r="U89" s="63" t="s">
        <v>819</v>
      </c>
      <c r="V89" s="63" t="s">
        <v>819</v>
      </c>
      <c r="W89" s="63" t="s">
        <v>820</v>
      </c>
      <c r="X89" s="63">
        <v>0</v>
      </c>
      <c r="Y89" s="63" t="s">
        <v>819</v>
      </c>
      <c r="Z89" s="66">
        <v>2247240</v>
      </c>
      <c r="AA89" s="67">
        <f t="shared" si="1"/>
        <v>1</v>
      </c>
      <c r="AB89" s="63" t="s">
        <v>819</v>
      </c>
      <c r="AC89" s="63" t="s">
        <v>819</v>
      </c>
    </row>
    <row r="90" spans="1:29" ht="75" x14ac:dyDescent="0.25">
      <c r="A90" s="40">
        <v>2017</v>
      </c>
      <c r="B90" s="64">
        <v>43073</v>
      </c>
      <c r="C90" s="63" t="s">
        <v>28</v>
      </c>
      <c r="D90" s="40">
        <v>49</v>
      </c>
      <c r="E90" s="63" t="s">
        <v>819</v>
      </c>
      <c r="F90" s="40" t="s">
        <v>819</v>
      </c>
      <c r="G90" s="63" t="s">
        <v>631</v>
      </c>
      <c r="H90" s="63" t="s">
        <v>31</v>
      </c>
      <c r="I90" s="65">
        <v>899999094</v>
      </c>
      <c r="J90" s="63" t="s">
        <v>817</v>
      </c>
      <c r="K90" s="63" t="s">
        <v>30</v>
      </c>
      <c r="L90" s="40">
        <v>476</v>
      </c>
      <c r="M90" s="40">
        <v>591</v>
      </c>
      <c r="N90" s="66">
        <v>794660</v>
      </c>
      <c r="O90" s="63" t="s">
        <v>820</v>
      </c>
      <c r="P90" s="63">
        <v>0</v>
      </c>
      <c r="Q90" s="63" t="s">
        <v>820</v>
      </c>
      <c r="R90" s="63">
        <v>0</v>
      </c>
      <c r="S90" s="63" t="s">
        <v>819</v>
      </c>
      <c r="T90" s="64">
        <v>43073</v>
      </c>
      <c r="U90" s="63" t="s">
        <v>819</v>
      </c>
      <c r="V90" s="63" t="s">
        <v>819</v>
      </c>
      <c r="W90" s="63" t="s">
        <v>820</v>
      </c>
      <c r="X90" s="63">
        <v>0</v>
      </c>
      <c r="Y90" s="63" t="s">
        <v>819</v>
      </c>
      <c r="Z90" s="66">
        <v>794660</v>
      </c>
      <c r="AA90" s="67">
        <f t="shared" si="1"/>
        <v>1</v>
      </c>
      <c r="AB90" s="63" t="s">
        <v>819</v>
      </c>
      <c r="AC90" s="63" t="s">
        <v>819</v>
      </c>
    </row>
    <row r="91" spans="1:29" ht="75" x14ac:dyDescent="0.25">
      <c r="A91" s="40">
        <v>2017</v>
      </c>
      <c r="B91" s="64">
        <v>43073</v>
      </c>
      <c r="C91" s="63" t="s">
        <v>28</v>
      </c>
      <c r="D91" s="40">
        <v>48</v>
      </c>
      <c r="E91" s="63" t="s">
        <v>819</v>
      </c>
      <c r="F91" s="40" t="s">
        <v>819</v>
      </c>
      <c r="G91" s="63" t="s">
        <v>632</v>
      </c>
      <c r="H91" s="63" t="s">
        <v>31</v>
      </c>
      <c r="I91" s="65">
        <v>899999094</v>
      </c>
      <c r="J91" s="63" t="s">
        <v>817</v>
      </c>
      <c r="K91" s="63" t="s">
        <v>30</v>
      </c>
      <c r="L91" s="40">
        <v>475</v>
      </c>
      <c r="M91" s="40">
        <v>590</v>
      </c>
      <c r="N91" s="66">
        <v>484540</v>
      </c>
      <c r="O91" s="63" t="s">
        <v>820</v>
      </c>
      <c r="P91" s="63">
        <v>0</v>
      </c>
      <c r="Q91" s="63" t="s">
        <v>820</v>
      </c>
      <c r="R91" s="63">
        <v>0</v>
      </c>
      <c r="S91" s="63" t="s">
        <v>819</v>
      </c>
      <c r="T91" s="64">
        <v>43073</v>
      </c>
      <c r="U91" s="63" t="s">
        <v>819</v>
      </c>
      <c r="V91" s="63" t="s">
        <v>819</v>
      </c>
      <c r="W91" s="63" t="s">
        <v>820</v>
      </c>
      <c r="X91" s="63">
        <v>0</v>
      </c>
      <c r="Y91" s="63" t="s">
        <v>819</v>
      </c>
      <c r="Z91" s="66">
        <v>484540</v>
      </c>
      <c r="AA91" s="67">
        <f t="shared" si="1"/>
        <v>1</v>
      </c>
      <c r="AB91" s="63" t="s">
        <v>819</v>
      </c>
      <c r="AC91" s="63" t="s">
        <v>819</v>
      </c>
    </row>
    <row r="92" spans="1:29" ht="75" x14ac:dyDescent="0.25">
      <c r="A92" s="40">
        <v>2017</v>
      </c>
      <c r="B92" s="64">
        <v>43055</v>
      </c>
      <c r="C92" s="63" t="s">
        <v>28</v>
      </c>
      <c r="D92" s="40">
        <v>44</v>
      </c>
      <c r="E92" s="63" t="s">
        <v>819</v>
      </c>
      <c r="F92" s="40" t="s">
        <v>819</v>
      </c>
      <c r="G92" s="63" t="s">
        <v>33</v>
      </c>
      <c r="H92" s="63" t="s">
        <v>31</v>
      </c>
      <c r="I92" s="65">
        <v>899999094</v>
      </c>
      <c r="J92" s="63" t="s">
        <v>817</v>
      </c>
      <c r="K92" s="63" t="s">
        <v>30</v>
      </c>
      <c r="L92" s="40">
        <v>460</v>
      </c>
      <c r="M92" s="40">
        <v>567</v>
      </c>
      <c r="N92" s="66">
        <v>346420</v>
      </c>
      <c r="O92" s="63" t="s">
        <v>820</v>
      </c>
      <c r="P92" s="63">
        <v>0</v>
      </c>
      <c r="Q92" s="63" t="s">
        <v>820</v>
      </c>
      <c r="R92" s="63">
        <v>0</v>
      </c>
      <c r="S92" s="63" t="s">
        <v>819</v>
      </c>
      <c r="T92" s="64">
        <v>43055</v>
      </c>
      <c r="U92" s="63" t="s">
        <v>819</v>
      </c>
      <c r="V92" s="63" t="s">
        <v>819</v>
      </c>
      <c r="W92" s="63" t="s">
        <v>820</v>
      </c>
      <c r="X92" s="63">
        <v>0</v>
      </c>
      <c r="Y92" s="63" t="s">
        <v>819</v>
      </c>
      <c r="Z92" s="66">
        <v>346420</v>
      </c>
      <c r="AA92" s="67">
        <f t="shared" si="1"/>
        <v>1</v>
      </c>
      <c r="AB92" s="63" t="s">
        <v>819</v>
      </c>
      <c r="AC92" s="63" t="s">
        <v>819</v>
      </c>
    </row>
    <row r="93" spans="1:29" ht="45" x14ac:dyDescent="0.25">
      <c r="A93" s="40">
        <v>2017</v>
      </c>
      <c r="B93" s="64">
        <v>43055</v>
      </c>
      <c r="C93" s="63" t="s">
        <v>28</v>
      </c>
      <c r="D93" s="40">
        <v>43</v>
      </c>
      <c r="E93" s="63" t="s">
        <v>819</v>
      </c>
      <c r="F93" s="40" t="s">
        <v>819</v>
      </c>
      <c r="G93" s="63" t="s">
        <v>633</v>
      </c>
      <c r="H93" s="63" t="s">
        <v>31</v>
      </c>
      <c r="I93" s="65">
        <v>899999094</v>
      </c>
      <c r="J93" s="63" t="s">
        <v>817</v>
      </c>
      <c r="K93" s="63" t="s">
        <v>30</v>
      </c>
      <c r="L93" s="40">
        <v>459</v>
      </c>
      <c r="M93" s="40">
        <v>566</v>
      </c>
      <c r="N93" s="66">
        <v>587440</v>
      </c>
      <c r="O93" s="63" t="s">
        <v>820</v>
      </c>
      <c r="P93" s="63">
        <v>0</v>
      </c>
      <c r="Q93" s="63" t="s">
        <v>820</v>
      </c>
      <c r="R93" s="63">
        <v>0</v>
      </c>
      <c r="S93" s="63" t="s">
        <v>819</v>
      </c>
      <c r="T93" s="64">
        <v>43055</v>
      </c>
      <c r="U93" s="63" t="s">
        <v>819</v>
      </c>
      <c r="V93" s="63" t="s">
        <v>819</v>
      </c>
      <c r="W93" s="63" t="s">
        <v>820</v>
      </c>
      <c r="X93" s="63">
        <v>0</v>
      </c>
      <c r="Y93" s="63" t="s">
        <v>819</v>
      </c>
      <c r="Z93" s="66">
        <v>587440</v>
      </c>
      <c r="AA93" s="67">
        <f t="shared" si="1"/>
        <v>1</v>
      </c>
      <c r="AB93" s="63" t="s">
        <v>819</v>
      </c>
      <c r="AC93" s="63" t="s">
        <v>819</v>
      </c>
    </row>
    <row r="94" spans="1:29" ht="75" x14ac:dyDescent="0.25">
      <c r="A94" s="40">
        <v>2017</v>
      </c>
      <c r="B94" s="64">
        <v>43011</v>
      </c>
      <c r="C94" s="63" t="s">
        <v>28</v>
      </c>
      <c r="D94" s="40">
        <v>37</v>
      </c>
      <c r="E94" s="63" t="s">
        <v>819</v>
      </c>
      <c r="F94" s="40" t="s">
        <v>819</v>
      </c>
      <c r="G94" s="63" t="s">
        <v>634</v>
      </c>
      <c r="H94" s="63" t="s">
        <v>31</v>
      </c>
      <c r="I94" s="65">
        <v>899999094</v>
      </c>
      <c r="J94" s="63" t="s">
        <v>817</v>
      </c>
      <c r="K94" s="63" t="s">
        <v>30</v>
      </c>
      <c r="L94" s="40">
        <v>419</v>
      </c>
      <c r="M94" s="40">
        <v>501</v>
      </c>
      <c r="N94" s="66">
        <v>265050</v>
      </c>
      <c r="O94" s="63" t="s">
        <v>820</v>
      </c>
      <c r="P94" s="63">
        <v>0</v>
      </c>
      <c r="Q94" s="63" t="s">
        <v>820</v>
      </c>
      <c r="R94" s="63">
        <v>0</v>
      </c>
      <c r="S94" s="63" t="s">
        <v>819</v>
      </c>
      <c r="T94" s="64">
        <v>43011</v>
      </c>
      <c r="U94" s="63" t="s">
        <v>819</v>
      </c>
      <c r="V94" s="63" t="s">
        <v>819</v>
      </c>
      <c r="W94" s="63" t="s">
        <v>820</v>
      </c>
      <c r="X94" s="63">
        <v>0</v>
      </c>
      <c r="Y94" s="63" t="s">
        <v>819</v>
      </c>
      <c r="Z94" s="66">
        <v>265050</v>
      </c>
      <c r="AA94" s="67">
        <f t="shared" si="1"/>
        <v>1</v>
      </c>
      <c r="AB94" s="63" t="s">
        <v>819</v>
      </c>
      <c r="AC94" s="63" t="s">
        <v>819</v>
      </c>
    </row>
    <row r="95" spans="1:29" ht="75" x14ac:dyDescent="0.25">
      <c r="A95" s="40">
        <v>2017</v>
      </c>
      <c r="B95" s="64">
        <v>43011</v>
      </c>
      <c r="C95" s="63" t="s">
        <v>28</v>
      </c>
      <c r="D95" s="40">
        <v>38</v>
      </c>
      <c r="E95" s="63" t="s">
        <v>819</v>
      </c>
      <c r="F95" s="40" t="s">
        <v>819</v>
      </c>
      <c r="G95" s="63" t="s">
        <v>635</v>
      </c>
      <c r="H95" s="63" t="s">
        <v>31</v>
      </c>
      <c r="I95" s="65">
        <v>899999094</v>
      </c>
      <c r="J95" s="63" t="s">
        <v>817</v>
      </c>
      <c r="K95" s="63" t="s">
        <v>30</v>
      </c>
      <c r="L95" s="40">
        <v>418</v>
      </c>
      <c r="M95" s="40">
        <v>502</v>
      </c>
      <c r="N95" s="66">
        <v>336890</v>
      </c>
      <c r="O95" s="63" t="s">
        <v>820</v>
      </c>
      <c r="P95" s="63">
        <v>0</v>
      </c>
      <c r="Q95" s="63" t="s">
        <v>820</v>
      </c>
      <c r="R95" s="63">
        <v>0</v>
      </c>
      <c r="S95" s="63" t="s">
        <v>819</v>
      </c>
      <c r="T95" s="64">
        <v>43011</v>
      </c>
      <c r="U95" s="63" t="s">
        <v>819</v>
      </c>
      <c r="V95" s="63" t="s">
        <v>819</v>
      </c>
      <c r="W95" s="63" t="s">
        <v>820</v>
      </c>
      <c r="X95" s="63">
        <v>0</v>
      </c>
      <c r="Y95" s="63" t="s">
        <v>819</v>
      </c>
      <c r="Z95" s="66">
        <v>336890</v>
      </c>
      <c r="AA95" s="67">
        <f t="shared" si="1"/>
        <v>1</v>
      </c>
      <c r="AB95" s="63" t="s">
        <v>819</v>
      </c>
      <c r="AC95" s="63" t="s">
        <v>819</v>
      </c>
    </row>
    <row r="96" spans="1:29" ht="75" x14ac:dyDescent="0.25">
      <c r="A96" s="40">
        <v>2017</v>
      </c>
      <c r="B96" s="64">
        <v>43004</v>
      </c>
      <c r="C96" s="63" t="s">
        <v>28</v>
      </c>
      <c r="D96" s="40">
        <v>36</v>
      </c>
      <c r="E96" s="63" t="s">
        <v>819</v>
      </c>
      <c r="F96" s="40" t="s">
        <v>819</v>
      </c>
      <c r="G96" s="63" t="s">
        <v>636</v>
      </c>
      <c r="H96" s="63" t="s">
        <v>31</v>
      </c>
      <c r="I96" s="65">
        <v>899999094</v>
      </c>
      <c r="J96" s="63" t="s">
        <v>817</v>
      </c>
      <c r="K96" s="63" t="s">
        <v>30</v>
      </c>
      <c r="L96" s="40">
        <v>401</v>
      </c>
      <c r="M96" s="40">
        <v>475</v>
      </c>
      <c r="N96" s="66">
        <v>442180</v>
      </c>
      <c r="O96" s="63" t="s">
        <v>820</v>
      </c>
      <c r="P96" s="63">
        <v>0</v>
      </c>
      <c r="Q96" s="63" t="s">
        <v>820</v>
      </c>
      <c r="R96" s="63">
        <v>0</v>
      </c>
      <c r="S96" s="63" t="s">
        <v>819</v>
      </c>
      <c r="T96" s="64">
        <v>43004</v>
      </c>
      <c r="U96" s="63" t="s">
        <v>819</v>
      </c>
      <c r="V96" s="63" t="s">
        <v>819</v>
      </c>
      <c r="W96" s="63" t="s">
        <v>820</v>
      </c>
      <c r="X96" s="63">
        <v>0</v>
      </c>
      <c r="Y96" s="63" t="s">
        <v>819</v>
      </c>
      <c r="Z96" s="66">
        <v>442180</v>
      </c>
      <c r="AA96" s="67">
        <f t="shared" si="1"/>
        <v>1</v>
      </c>
      <c r="AB96" s="63" t="s">
        <v>819</v>
      </c>
      <c r="AC96" s="63" t="s">
        <v>819</v>
      </c>
    </row>
    <row r="97" spans="1:29" ht="75" x14ac:dyDescent="0.25">
      <c r="A97" s="40">
        <v>2017</v>
      </c>
      <c r="B97" s="64">
        <v>43004</v>
      </c>
      <c r="C97" s="63" t="s">
        <v>28</v>
      </c>
      <c r="D97" s="40">
        <v>35</v>
      </c>
      <c r="E97" s="63" t="s">
        <v>819</v>
      </c>
      <c r="F97" s="40" t="s">
        <v>819</v>
      </c>
      <c r="G97" s="63" t="s">
        <v>154</v>
      </c>
      <c r="H97" s="63" t="s">
        <v>31</v>
      </c>
      <c r="I97" s="65">
        <v>899999094</v>
      </c>
      <c r="J97" s="63" t="s">
        <v>817</v>
      </c>
      <c r="K97" s="63" t="s">
        <v>30</v>
      </c>
      <c r="L97" s="40">
        <v>400</v>
      </c>
      <c r="M97" s="40">
        <v>474</v>
      </c>
      <c r="N97" s="66">
        <v>281460</v>
      </c>
      <c r="O97" s="63" t="s">
        <v>820</v>
      </c>
      <c r="P97" s="63">
        <v>0</v>
      </c>
      <c r="Q97" s="63" t="s">
        <v>820</v>
      </c>
      <c r="R97" s="63">
        <v>0</v>
      </c>
      <c r="S97" s="63" t="s">
        <v>819</v>
      </c>
      <c r="T97" s="64">
        <v>43004</v>
      </c>
      <c r="U97" s="63" t="s">
        <v>819</v>
      </c>
      <c r="V97" s="63" t="s">
        <v>819</v>
      </c>
      <c r="W97" s="63" t="s">
        <v>820</v>
      </c>
      <c r="X97" s="63">
        <v>0</v>
      </c>
      <c r="Y97" s="63" t="s">
        <v>819</v>
      </c>
      <c r="Z97" s="66">
        <v>281460</v>
      </c>
      <c r="AA97" s="67">
        <f t="shared" si="1"/>
        <v>1</v>
      </c>
      <c r="AB97" s="63" t="s">
        <v>819</v>
      </c>
      <c r="AC97" s="63" t="s">
        <v>819</v>
      </c>
    </row>
    <row r="98" spans="1:29" ht="75" x14ac:dyDescent="0.25">
      <c r="A98" s="40">
        <v>2017</v>
      </c>
      <c r="B98" s="64">
        <v>42880</v>
      </c>
      <c r="C98" s="63" t="s">
        <v>28</v>
      </c>
      <c r="D98" s="40">
        <v>19</v>
      </c>
      <c r="E98" s="63" t="s">
        <v>819</v>
      </c>
      <c r="F98" s="40" t="s">
        <v>819</v>
      </c>
      <c r="G98" s="63" t="s">
        <v>259</v>
      </c>
      <c r="H98" s="63" t="s">
        <v>31</v>
      </c>
      <c r="I98" s="65">
        <v>899999094</v>
      </c>
      <c r="J98" s="63" t="s">
        <v>817</v>
      </c>
      <c r="K98" s="63" t="s">
        <v>30</v>
      </c>
      <c r="L98" s="40">
        <v>314</v>
      </c>
      <c r="M98" s="40">
        <v>351</v>
      </c>
      <c r="N98" s="66">
        <v>566700</v>
      </c>
      <c r="O98" s="63" t="s">
        <v>820</v>
      </c>
      <c r="P98" s="63">
        <v>0</v>
      </c>
      <c r="Q98" s="63" t="s">
        <v>820</v>
      </c>
      <c r="R98" s="63">
        <v>0</v>
      </c>
      <c r="S98" s="63" t="s">
        <v>819</v>
      </c>
      <c r="T98" s="64">
        <v>42880</v>
      </c>
      <c r="U98" s="63" t="s">
        <v>819</v>
      </c>
      <c r="V98" s="63" t="s">
        <v>819</v>
      </c>
      <c r="W98" s="63" t="s">
        <v>820</v>
      </c>
      <c r="X98" s="63">
        <v>0</v>
      </c>
      <c r="Y98" s="63" t="s">
        <v>819</v>
      </c>
      <c r="Z98" s="66">
        <v>566700</v>
      </c>
      <c r="AA98" s="67">
        <f t="shared" si="1"/>
        <v>1</v>
      </c>
      <c r="AB98" s="63" t="s">
        <v>819</v>
      </c>
      <c r="AC98" s="63" t="s">
        <v>819</v>
      </c>
    </row>
    <row r="99" spans="1:29" ht="75" x14ac:dyDescent="0.25">
      <c r="A99" s="40">
        <v>2017</v>
      </c>
      <c r="B99" s="64">
        <v>42828</v>
      </c>
      <c r="C99" s="63" t="s">
        <v>28</v>
      </c>
      <c r="D99" s="40">
        <v>12</v>
      </c>
      <c r="E99" s="63" t="s">
        <v>819</v>
      </c>
      <c r="F99" s="40" t="s">
        <v>819</v>
      </c>
      <c r="G99" s="63" t="s">
        <v>154</v>
      </c>
      <c r="H99" s="63" t="s">
        <v>31</v>
      </c>
      <c r="I99" s="65">
        <v>899999094</v>
      </c>
      <c r="J99" s="63" t="s">
        <v>817</v>
      </c>
      <c r="K99" s="63" t="s">
        <v>30</v>
      </c>
      <c r="L99" s="40">
        <v>287</v>
      </c>
      <c r="M99" s="40">
        <v>305</v>
      </c>
      <c r="N99" s="66">
        <v>576260</v>
      </c>
      <c r="O99" s="63" t="s">
        <v>820</v>
      </c>
      <c r="P99" s="63">
        <v>0</v>
      </c>
      <c r="Q99" s="63" t="s">
        <v>820</v>
      </c>
      <c r="R99" s="63">
        <v>0</v>
      </c>
      <c r="S99" s="63" t="s">
        <v>819</v>
      </c>
      <c r="T99" s="64">
        <v>42828</v>
      </c>
      <c r="U99" s="63" t="s">
        <v>819</v>
      </c>
      <c r="V99" s="63" t="s">
        <v>819</v>
      </c>
      <c r="W99" s="63" t="s">
        <v>820</v>
      </c>
      <c r="X99" s="40">
        <v>0</v>
      </c>
      <c r="Y99" s="63" t="s">
        <v>819</v>
      </c>
      <c r="Z99" s="66">
        <v>576260</v>
      </c>
      <c r="AA99" s="67">
        <f t="shared" si="1"/>
        <v>1</v>
      </c>
      <c r="AB99" s="63" t="s">
        <v>819</v>
      </c>
      <c r="AC99" s="63" t="s">
        <v>819</v>
      </c>
    </row>
    <row r="100" spans="1:29" ht="75" x14ac:dyDescent="0.25">
      <c r="A100" s="40">
        <v>2017</v>
      </c>
      <c r="B100" s="64">
        <v>42800</v>
      </c>
      <c r="C100" s="63" t="s">
        <v>28</v>
      </c>
      <c r="D100" s="40">
        <v>9</v>
      </c>
      <c r="E100" s="63" t="s">
        <v>819</v>
      </c>
      <c r="F100" s="40" t="s">
        <v>819</v>
      </c>
      <c r="G100" s="63" t="s">
        <v>32</v>
      </c>
      <c r="H100" s="63" t="s">
        <v>31</v>
      </c>
      <c r="I100" s="65">
        <v>899999094</v>
      </c>
      <c r="J100" s="63" t="s">
        <v>817</v>
      </c>
      <c r="K100" s="63" t="s">
        <v>30</v>
      </c>
      <c r="L100" s="40">
        <v>272</v>
      </c>
      <c r="M100" s="40">
        <v>283</v>
      </c>
      <c r="N100" s="66">
        <v>330725</v>
      </c>
      <c r="O100" s="63" t="s">
        <v>820</v>
      </c>
      <c r="P100" s="63">
        <v>0</v>
      </c>
      <c r="Q100" s="63" t="s">
        <v>820</v>
      </c>
      <c r="R100" s="63">
        <v>0</v>
      </c>
      <c r="S100" s="63" t="s">
        <v>819</v>
      </c>
      <c r="T100" s="64">
        <v>42800</v>
      </c>
      <c r="U100" s="63" t="s">
        <v>819</v>
      </c>
      <c r="V100" s="63" t="s">
        <v>819</v>
      </c>
      <c r="W100" s="63" t="s">
        <v>820</v>
      </c>
      <c r="X100" s="40">
        <v>0</v>
      </c>
      <c r="Y100" s="63" t="s">
        <v>819</v>
      </c>
      <c r="Z100" s="66">
        <v>330725</v>
      </c>
      <c r="AA100" s="67">
        <f t="shared" si="1"/>
        <v>1</v>
      </c>
      <c r="AB100" s="40" t="s">
        <v>819</v>
      </c>
      <c r="AC100" s="63" t="s">
        <v>819</v>
      </c>
    </row>
    <row r="101" spans="1:29" ht="75" x14ac:dyDescent="0.25">
      <c r="A101" s="40">
        <v>2017</v>
      </c>
      <c r="B101" s="64">
        <v>42800</v>
      </c>
      <c r="C101" s="63" t="s">
        <v>28</v>
      </c>
      <c r="D101" s="40">
        <v>8</v>
      </c>
      <c r="E101" s="63" t="s">
        <v>819</v>
      </c>
      <c r="F101" s="40" t="s">
        <v>819</v>
      </c>
      <c r="G101" s="63" t="s">
        <v>154</v>
      </c>
      <c r="H101" s="63" t="s">
        <v>31</v>
      </c>
      <c r="I101" s="65">
        <v>899999094</v>
      </c>
      <c r="J101" s="63" t="s">
        <v>817</v>
      </c>
      <c r="K101" s="63" t="s">
        <v>30</v>
      </c>
      <c r="L101" s="40">
        <v>271</v>
      </c>
      <c r="M101" s="40">
        <v>282</v>
      </c>
      <c r="N101" s="66">
        <v>892800</v>
      </c>
      <c r="O101" s="63" t="s">
        <v>820</v>
      </c>
      <c r="P101" s="63">
        <v>0</v>
      </c>
      <c r="Q101" s="63" t="s">
        <v>820</v>
      </c>
      <c r="R101" s="63">
        <v>0</v>
      </c>
      <c r="S101" s="63" t="s">
        <v>819</v>
      </c>
      <c r="T101" s="64">
        <v>42800</v>
      </c>
      <c r="U101" s="63" t="s">
        <v>819</v>
      </c>
      <c r="V101" s="63" t="s">
        <v>819</v>
      </c>
      <c r="W101" s="63" t="s">
        <v>820</v>
      </c>
      <c r="X101" s="63">
        <v>0</v>
      </c>
      <c r="Y101" s="63" t="s">
        <v>819</v>
      </c>
      <c r="Z101" s="66">
        <v>892800</v>
      </c>
      <c r="AA101" s="67">
        <f t="shared" si="1"/>
        <v>1</v>
      </c>
      <c r="AB101" s="63" t="s">
        <v>819</v>
      </c>
      <c r="AC101" s="63" t="s">
        <v>819</v>
      </c>
    </row>
    <row r="102" spans="1:29" ht="75" x14ac:dyDescent="0.25">
      <c r="A102" s="40">
        <v>2017</v>
      </c>
      <c r="B102" s="64">
        <v>42776</v>
      </c>
      <c r="C102" s="63" t="s">
        <v>28</v>
      </c>
      <c r="D102" s="40">
        <v>5</v>
      </c>
      <c r="E102" s="63" t="s">
        <v>819</v>
      </c>
      <c r="F102" s="40" t="s">
        <v>819</v>
      </c>
      <c r="G102" s="63" t="s">
        <v>257</v>
      </c>
      <c r="H102" s="63" t="s">
        <v>31</v>
      </c>
      <c r="I102" s="65">
        <v>899999094</v>
      </c>
      <c r="J102" s="63" t="s">
        <v>817</v>
      </c>
      <c r="K102" s="63" t="s">
        <v>30</v>
      </c>
      <c r="L102" s="40">
        <v>214</v>
      </c>
      <c r="M102" s="40">
        <v>230</v>
      </c>
      <c r="N102" s="66">
        <v>249763</v>
      </c>
      <c r="O102" s="63" t="s">
        <v>820</v>
      </c>
      <c r="P102" s="63">
        <v>0</v>
      </c>
      <c r="Q102" s="63" t="s">
        <v>820</v>
      </c>
      <c r="R102" s="63">
        <v>0</v>
      </c>
      <c r="S102" s="63" t="s">
        <v>819</v>
      </c>
      <c r="T102" s="64">
        <v>42776</v>
      </c>
      <c r="U102" s="63" t="s">
        <v>819</v>
      </c>
      <c r="V102" s="63" t="s">
        <v>819</v>
      </c>
      <c r="W102" s="63" t="s">
        <v>820</v>
      </c>
      <c r="X102" s="63">
        <v>0</v>
      </c>
      <c r="Y102" s="63" t="s">
        <v>819</v>
      </c>
      <c r="Z102" s="66">
        <v>249763</v>
      </c>
      <c r="AA102" s="67">
        <f t="shared" si="1"/>
        <v>1</v>
      </c>
      <c r="AB102" s="63" t="s">
        <v>819</v>
      </c>
      <c r="AC102" s="63" t="s">
        <v>819</v>
      </c>
    </row>
    <row r="103" spans="1:29" ht="75" x14ac:dyDescent="0.25">
      <c r="A103" s="40">
        <v>2017</v>
      </c>
      <c r="B103" s="64">
        <v>42776</v>
      </c>
      <c r="C103" s="63" t="s">
        <v>28</v>
      </c>
      <c r="D103" s="40">
        <v>4</v>
      </c>
      <c r="E103" s="63" t="s">
        <v>819</v>
      </c>
      <c r="F103" s="40" t="s">
        <v>819</v>
      </c>
      <c r="G103" s="63" t="s">
        <v>258</v>
      </c>
      <c r="H103" s="63" t="s">
        <v>31</v>
      </c>
      <c r="I103" s="65">
        <v>899999094</v>
      </c>
      <c r="J103" s="63" t="s">
        <v>817</v>
      </c>
      <c r="K103" s="63" t="s">
        <v>30</v>
      </c>
      <c r="L103" s="40">
        <v>213</v>
      </c>
      <c r="M103" s="40">
        <v>229</v>
      </c>
      <c r="N103" s="66">
        <v>533870</v>
      </c>
      <c r="O103" s="63" t="s">
        <v>820</v>
      </c>
      <c r="P103" s="63">
        <v>0</v>
      </c>
      <c r="Q103" s="63" t="s">
        <v>820</v>
      </c>
      <c r="R103" s="63">
        <v>0</v>
      </c>
      <c r="S103" s="63" t="s">
        <v>819</v>
      </c>
      <c r="T103" s="64">
        <v>42776</v>
      </c>
      <c r="U103" s="63" t="s">
        <v>819</v>
      </c>
      <c r="V103" s="63" t="s">
        <v>819</v>
      </c>
      <c r="W103" s="63" t="s">
        <v>820</v>
      </c>
      <c r="X103" s="63">
        <v>0</v>
      </c>
      <c r="Y103" s="63" t="s">
        <v>819</v>
      </c>
      <c r="Z103" s="66">
        <v>533870</v>
      </c>
      <c r="AA103" s="67">
        <f t="shared" si="1"/>
        <v>1</v>
      </c>
      <c r="AB103" s="63" t="s">
        <v>819</v>
      </c>
      <c r="AC103" s="63" t="s">
        <v>819</v>
      </c>
    </row>
    <row r="104" spans="1:29" ht="75" x14ac:dyDescent="0.25">
      <c r="A104" s="40">
        <v>2017</v>
      </c>
      <c r="B104" s="64">
        <v>42748</v>
      </c>
      <c r="C104" s="63" t="s">
        <v>28</v>
      </c>
      <c r="D104" s="40">
        <v>60</v>
      </c>
      <c r="E104" s="63" t="s">
        <v>819</v>
      </c>
      <c r="F104" s="40" t="s">
        <v>819</v>
      </c>
      <c r="G104" s="63" t="s">
        <v>32</v>
      </c>
      <c r="H104" s="63" t="s">
        <v>31</v>
      </c>
      <c r="I104" s="65">
        <v>899999094</v>
      </c>
      <c r="J104" s="63" t="s">
        <v>817</v>
      </c>
      <c r="K104" s="63" t="s">
        <v>30</v>
      </c>
      <c r="L104" s="40">
        <v>204</v>
      </c>
      <c r="M104" s="40">
        <v>202</v>
      </c>
      <c r="N104" s="66">
        <v>269900</v>
      </c>
      <c r="O104" s="63" t="s">
        <v>820</v>
      </c>
      <c r="P104" s="63">
        <v>0</v>
      </c>
      <c r="Q104" s="63" t="s">
        <v>820</v>
      </c>
      <c r="R104" s="63">
        <v>0</v>
      </c>
      <c r="S104" s="63" t="s">
        <v>819</v>
      </c>
      <c r="T104" s="64">
        <v>42748</v>
      </c>
      <c r="U104" s="63" t="s">
        <v>819</v>
      </c>
      <c r="V104" s="63" t="s">
        <v>819</v>
      </c>
      <c r="W104" s="63" t="s">
        <v>820</v>
      </c>
      <c r="X104" s="63">
        <v>0</v>
      </c>
      <c r="Y104" s="63" t="s">
        <v>819</v>
      </c>
      <c r="Z104" s="66">
        <v>269900</v>
      </c>
      <c r="AA104" s="67">
        <f t="shared" si="1"/>
        <v>1</v>
      </c>
      <c r="AB104" s="63" t="s">
        <v>819</v>
      </c>
      <c r="AC104" s="63" t="s">
        <v>819</v>
      </c>
    </row>
    <row r="105" spans="1:29" ht="75" x14ac:dyDescent="0.25">
      <c r="A105" s="40">
        <v>2017</v>
      </c>
      <c r="B105" s="64">
        <v>42748</v>
      </c>
      <c r="C105" s="63" t="s">
        <v>28</v>
      </c>
      <c r="D105" s="40">
        <v>59</v>
      </c>
      <c r="E105" s="63" t="s">
        <v>819</v>
      </c>
      <c r="F105" s="40" t="s">
        <v>819</v>
      </c>
      <c r="G105" s="63" t="s">
        <v>259</v>
      </c>
      <c r="H105" s="63" t="s">
        <v>31</v>
      </c>
      <c r="I105" s="65">
        <v>899999094</v>
      </c>
      <c r="J105" s="63" t="s">
        <v>817</v>
      </c>
      <c r="K105" s="63" t="s">
        <v>30</v>
      </c>
      <c r="L105" s="40">
        <v>203</v>
      </c>
      <c r="M105" s="40">
        <v>201</v>
      </c>
      <c r="N105" s="66">
        <v>416560</v>
      </c>
      <c r="O105" s="63" t="s">
        <v>820</v>
      </c>
      <c r="P105" s="63">
        <v>0</v>
      </c>
      <c r="Q105" s="63" t="s">
        <v>820</v>
      </c>
      <c r="R105" s="63">
        <v>0</v>
      </c>
      <c r="S105" s="63" t="s">
        <v>819</v>
      </c>
      <c r="T105" s="64">
        <v>42748</v>
      </c>
      <c r="U105" s="63" t="s">
        <v>819</v>
      </c>
      <c r="V105" s="63" t="s">
        <v>819</v>
      </c>
      <c r="W105" s="63" t="s">
        <v>820</v>
      </c>
      <c r="X105" s="63">
        <v>0</v>
      </c>
      <c r="Y105" s="63" t="s">
        <v>819</v>
      </c>
      <c r="Z105" s="66">
        <v>416560</v>
      </c>
      <c r="AA105" s="67">
        <f t="shared" si="1"/>
        <v>1</v>
      </c>
      <c r="AB105" s="63" t="s">
        <v>819</v>
      </c>
      <c r="AC105" s="63" t="s">
        <v>819</v>
      </c>
    </row>
    <row r="106" spans="1:29" ht="75" x14ac:dyDescent="0.25">
      <c r="A106" s="40">
        <v>2017</v>
      </c>
      <c r="B106" s="64">
        <v>42982</v>
      </c>
      <c r="C106" s="63" t="s">
        <v>28</v>
      </c>
      <c r="D106" s="40">
        <v>32</v>
      </c>
      <c r="E106" s="63" t="s">
        <v>819</v>
      </c>
      <c r="F106" s="40" t="s">
        <v>819</v>
      </c>
      <c r="G106" s="63" t="s">
        <v>637</v>
      </c>
      <c r="H106" s="63" t="s">
        <v>31</v>
      </c>
      <c r="I106" s="65">
        <v>899999094</v>
      </c>
      <c r="J106" s="63" t="s">
        <v>817</v>
      </c>
      <c r="K106" s="63" t="s">
        <v>30</v>
      </c>
      <c r="L106" s="40">
        <v>373</v>
      </c>
      <c r="M106" s="40">
        <v>444</v>
      </c>
      <c r="N106" s="66">
        <v>317940</v>
      </c>
      <c r="O106" s="63" t="s">
        <v>820</v>
      </c>
      <c r="P106" s="63">
        <v>0</v>
      </c>
      <c r="Q106" s="63" t="s">
        <v>820</v>
      </c>
      <c r="R106" s="63">
        <v>0</v>
      </c>
      <c r="S106" s="63" t="s">
        <v>819</v>
      </c>
      <c r="T106" s="64">
        <v>42982</v>
      </c>
      <c r="U106" s="63" t="s">
        <v>819</v>
      </c>
      <c r="V106" s="63" t="s">
        <v>819</v>
      </c>
      <c r="W106" s="63" t="s">
        <v>820</v>
      </c>
      <c r="X106" s="63">
        <v>0</v>
      </c>
      <c r="Y106" s="63" t="s">
        <v>819</v>
      </c>
      <c r="Z106" s="66">
        <v>317940</v>
      </c>
      <c r="AA106" s="67">
        <f t="shared" si="1"/>
        <v>1</v>
      </c>
      <c r="AB106" s="63" t="s">
        <v>819</v>
      </c>
      <c r="AC106" s="63" t="s">
        <v>819</v>
      </c>
    </row>
    <row r="107" spans="1:29" ht="75" x14ac:dyDescent="0.25">
      <c r="A107" s="40">
        <v>2017</v>
      </c>
      <c r="B107" s="64">
        <v>42982</v>
      </c>
      <c r="C107" s="63" t="s">
        <v>28</v>
      </c>
      <c r="D107" s="40">
        <v>31</v>
      </c>
      <c r="E107" s="63" t="s">
        <v>819</v>
      </c>
      <c r="F107" s="40" t="s">
        <v>819</v>
      </c>
      <c r="G107" s="63" t="s">
        <v>638</v>
      </c>
      <c r="H107" s="63" t="s">
        <v>31</v>
      </c>
      <c r="I107" s="65">
        <v>899999094</v>
      </c>
      <c r="J107" s="63" t="s">
        <v>817</v>
      </c>
      <c r="K107" s="63" t="s">
        <v>30</v>
      </c>
      <c r="L107" s="40">
        <v>372</v>
      </c>
      <c r="M107" s="40">
        <v>443</v>
      </c>
      <c r="N107" s="66">
        <v>910750</v>
      </c>
      <c r="O107" s="63" t="s">
        <v>820</v>
      </c>
      <c r="P107" s="63">
        <v>0</v>
      </c>
      <c r="Q107" s="63" t="s">
        <v>820</v>
      </c>
      <c r="R107" s="63">
        <v>0</v>
      </c>
      <c r="S107" s="63" t="s">
        <v>819</v>
      </c>
      <c r="T107" s="64">
        <v>42982</v>
      </c>
      <c r="U107" s="63" t="s">
        <v>819</v>
      </c>
      <c r="V107" s="63" t="s">
        <v>819</v>
      </c>
      <c r="W107" s="63" t="s">
        <v>820</v>
      </c>
      <c r="X107" s="63">
        <v>0</v>
      </c>
      <c r="Y107" s="63" t="s">
        <v>819</v>
      </c>
      <c r="Z107" s="66">
        <v>910750</v>
      </c>
      <c r="AA107" s="67">
        <f t="shared" si="1"/>
        <v>1</v>
      </c>
      <c r="AB107" s="63" t="s">
        <v>819</v>
      </c>
      <c r="AC107" s="63" t="s">
        <v>819</v>
      </c>
    </row>
    <row r="108" spans="1:29" ht="75" x14ac:dyDescent="0.25">
      <c r="A108" s="40">
        <v>2017</v>
      </c>
      <c r="B108" s="64">
        <v>42947</v>
      </c>
      <c r="C108" s="63" t="s">
        <v>28</v>
      </c>
      <c r="D108" s="40">
        <v>27</v>
      </c>
      <c r="E108" s="63" t="s">
        <v>819</v>
      </c>
      <c r="F108" s="40" t="s">
        <v>819</v>
      </c>
      <c r="G108" s="63" t="s">
        <v>640</v>
      </c>
      <c r="H108" s="63" t="s">
        <v>31</v>
      </c>
      <c r="I108" s="65">
        <v>899999094</v>
      </c>
      <c r="J108" s="63" t="s">
        <v>817</v>
      </c>
      <c r="K108" s="63" t="s">
        <v>30</v>
      </c>
      <c r="L108" s="40">
        <v>358</v>
      </c>
      <c r="M108" s="40">
        <v>416</v>
      </c>
      <c r="N108" s="66">
        <v>532010</v>
      </c>
      <c r="O108" s="63" t="s">
        <v>820</v>
      </c>
      <c r="P108" s="63">
        <v>0</v>
      </c>
      <c r="Q108" s="63" t="s">
        <v>820</v>
      </c>
      <c r="R108" s="63">
        <v>0</v>
      </c>
      <c r="S108" s="63" t="s">
        <v>819</v>
      </c>
      <c r="T108" s="64">
        <v>42947</v>
      </c>
      <c r="U108" s="63" t="s">
        <v>819</v>
      </c>
      <c r="V108" s="63" t="s">
        <v>819</v>
      </c>
      <c r="W108" s="63" t="s">
        <v>820</v>
      </c>
      <c r="X108" s="63">
        <v>0</v>
      </c>
      <c r="Y108" s="63" t="s">
        <v>819</v>
      </c>
      <c r="Z108" s="66">
        <v>532010</v>
      </c>
      <c r="AA108" s="67">
        <f t="shared" si="1"/>
        <v>1</v>
      </c>
      <c r="AB108" s="63" t="s">
        <v>819</v>
      </c>
      <c r="AC108" s="63" t="s">
        <v>819</v>
      </c>
    </row>
    <row r="109" spans="1:29" ht="75" x14ac:dyDescent="0.25">
      <c r="A109" s="40">
        <v>2017</v>
      </c>
      <c r="B109" s="64">
        <v>42947</v>
      </c>
      <c r="C109" s="63" t="s">
        <v>28</v>
      </c>
      <c r="D109" s="40">
        <v>28</v>
      </c>
      <c r="E109" s="63" t="s">
        <v>819</v>
      </c>
      <c r="F109" s="40" t="s">
        <v>819</v>
      </c>
      <c r="G109" s="63" t="s">
        <v>639</v>
      </c>
      <c r="H109" s="63" t="s">
        <v>31</v>
      </c>
      <c r="I109" s="65">
        <v>899999094</v>
      </c>
      <c r="J109" s="63" t="s">
        <v>817</v>
      </c>
      <c r="K109" s="63" t="s">
        <v>30</v>
      </c>
      <c r="L109" s="40">
        <v>357</v>
      </c>
      <c r="M109" s="40">
        <v>417</v>
      </c>
      <c r="N109" s="66">
        <v>548330</v>
      </c>
      <c r="O109" s="63" t="s">
        <v>820</v>
      </c>
      <c r="P109" s="63">
        <v>0</v>
      </c>
      <c r="Q109" s="63" t="s">
        <v>820</v>
      </c>
      <c r="R109" s="63">
        <v>0</v>
      </c>
      <c r="S109" s="63" t="s">
        <v>819</v>
      </c>
      <c r="T109" s="64">
        <v>42947</v>
      </c>
      <c r="U109" s="63" t="s">
        <v>819</v>
      </c>
      <c r="V109" s="63" t="s">
        <v>819</v>
      </c>
      <c r="W109" s="63" t="s">
        <v>820</v>
      </c>
      <c r="X109" s="63">
        <v>0</v>
      </c>
      <c r="Y109" s="63" t="s">
        <v>819</v>
      </c>
      <c r="Z109" s="66">
        <v>548330</v>
      </c>
      <c r="AA109" s="67">
        <f t="shared" si="1"/>
        <v>1</v>
      </c>
      <c r="AB109" s="63" t="s">
        <v>819</v>
      </c>
      <c r="AC109" s="63" t="s">
        <v>819</v>
      </c>
    </row>
    <row r="110" spans="1:29" ht="75" x14ac:dyDescent="0.25">
      <c r="A110" s="40">
        <v>2017</v>
      </c>
      <c r="B110" s="64">
        <v>42921</v>
      </c>
      <c r="C110" s="63" t="s">
        <v>28</v>
      </c>
      <c r="D110" s="40">
        <v>24</v>
      </c>
      <c r="E110" s="63" t="s">
        <v>819</v>
      </c>
      <c r="F110" s="40" t="s">
        <v>819</v>
      </c>
      <c r="G110" s="63" t="s">
        <v>580</v>
      </c>
      <c r="H110" s="63" t="s">
        <v>31</v>
      </c>
      <c r="I110" s="65">
        <v>899999094</v>
      </c>
      <c r="J110" s="63" t="s">
        <v>817</v>
      </c>
      <c r="K110" s="63" t="s">
        <v>30</v>
      </c>
      <c r="L110" s="40">
        <v>343</v>
      </c>
      <c r="M110" s="40">
        <v>404</v>
      </c>
      <c r="N110" s="66">
        <v>289050</v>
      </c>
      <c r="O110" s="63" t="s">
        <v>820</v>
      </c>
      <c r="P110" s="63">
        <v>0</v>
      </c>
      <c r="Q110" s="63" t="s">
        <v>820</v>
      </c>
      <c r="R110" s="63">
        <v>0</v>
      </c>
      <c r="S110" s="63" t="s">
        <v>819</v>
      </c>
      <c r="T110" s="64">
        <v>42921</v>
      </c>
      <c r="U110" s="63" t="s">
        <v>819</v>
      </c>
      <c r="V110" s="63" t="s">
        <v>819</v>
      </c>
      <c r="W110" s="63" t="s">
        <v>820</v>
      </c>
      <c r="X110" s="63">
        <v>0</v>
      </c>
      <c r="Y110" s="63" t="s">
        <v>819</v>
      </c>
      <c r="Z110" s="66">
        <v>289050</v>
      </c>
      <c r="AA110" s="67">
        <f t="shared" si="1"/>
        <v>1</v>
      </c>
      <c r="AB110" s="63" t="s">
        <v>819</v>
      </c>
      <c r="AC110" s="63" t="s">
        <v>819</v>
      </c>
    </row>
    <row r="111" spans="1:29" ht="75" x14ac:dyDescent="0.25">
      <c r="A111" s="40">
        <v>2017</v>
      </c>
      <c r="B111" s="64">
        <v>42917</v>
      </c>
      <c r="C111" s="63" t="s">
        <v>28</v>
      </c>
      <c r="D111" s="40">
        <v>23</v>
      </c>
      <c r="E111" s="63" t="s">
        <v>819</v>
      </c>
      <c r="F111" s="40" t="s">
        <v>819</v>
      </c>
      <c r="G111" s="63" t="s">
        <v>154</v>
      </c>
      <c r="H111" s="63" t="s">
        <v>31</v>
      </c>
      <c r="I111" s="65">
        <v>899999094</v>
      </c>
      <c r="J111" s="63" t="s">
        <v>817</v>
      </c>
      <c r="K111" s="63" t="s">
        <v>30</v>
      </c>
      <c r="L111" s="40">
        <v>342</v>
      </c>
      <c r="M111" s="40">
        <v>403</v>
      </c>
      <c r="N111" s="66">
        <v>475970</v>
      </c>
      <c r="O111" s="63" t="s">
        <v>820</v>
      </c>
      <c r="P111" s="63">
        <v>0</v>
      </c>
      <c r="Q111" s="63" t="s">
        <v>820</v>
      </c>
      <c r="R111" s="63">
        <v>0</v>
      </c>
      <c r="S111" s="63" t="s">
        <v>819</v>
      </c>
      <c r="T111" s="64">
        <v>42917</v>
      </c>
      <c r="U111" s="63" t="s">
        <v>819</v>
      </c>
      <c r="V111" s="63" t="s">
        <v>819</v>
      </c>
      <c r="W111" s="63" t="s">
        <v>820</v>
      </c>
      <c r="X111" s="63">
        <v>0</v>
      </c>
      <c r="Y111" s="63" t="s">
        <v>819</v>
      </c>
      <c r="Z111" s="66">
        <v>475970</v>
      </c>
      <c r="AA111" s="67">
        <f t="shared" si="1"/>
        <v>1</v>
      </c>
      <c r="AB111" s="63" t="s">
        <v>819</v>
      </c>
      <c r="AC111" s="63" t="s">
        <v>819</v>
      </c>
    </row>
    <row r="112" spans="1:29" ht="75" x14ac:dyDescent="0.25">
      <c r="A112" s="40">
        <v>2017</v>
      </c>
      <c r="B112" s="64">
        <v>42880</v>
      </c>
      <c r="C112" s="63" t="s">
        <v>28</v>
      </c>
      <c r="D112" s="40">
        <v>20</v>
      </c>
      <c r="E112" s="63" t="s">
        <v>819</v>
      </c>
      <c r="F112" s="40" t="s">
        <v>819</v>
      </c>
      <c r="G112" s="63" t="s">
        <v>32</v>
      </c>
      <c r="H112" s="63" t="s">
        <v>31</v>
      </c>
      <c r="I112" s="65">
        <v>899999094</v>
      </c>
      <c r="J112" s="63" t="s">
        <v>817</v>
      </c>
      <c r="K112" s="63" t="s">
        <v>30</v>
      </c>
      <c r="L112" s="40">
        <v>315</v>
      </c>
      <c r="M112" s="40">
        <v>352</v>
      </c>
      <c r="N112" s="66">
        <v>408980</v>
      </c>
      <c r="O112" s="63" t="s">
        <v>820</v>
      </c>
      <c r="P112" s="63">
        <v>0</v>
      </c>
      <c r="Q112" s="63" t="s">
        <v>820</v>
      </c>
      <c r="R112" s="63">
        <v>0</v>
      </c>
      <c r="S112" s="63" t="s">
        <v>819</v>
      </c>
      <c r="T112" s="64">
        <v>42880</v>
      </c>
      <c r="U112" s="63" t="s">
        <v>819</v>
      </c>
      <c r="V112" s="63" t="s">
        <v>819</v>
      </c>
      <c r="W112" s="63" t="s">
        <v>820</v>
      </c>
      <c r="X112" s="63">
        <v>0</v>
      </c>
      <c r="Y112" s="63" t="s">
        <v>819</v>
      </c>
      <c r="Z112" s="66">
        <v>408980</v>
      </c>
      <c r="AA112" s="67">
        <f t="shared" si="1"/>
        <v>1</v>
      </c>
      <c r="AB112" s="63" t="s">
        <v>819</v>
      </c>
      <c r="AC112" s="63" t="s">
        <v>819</v>
      </c>
    </row>
    <row r="113" spans="1:29" ht="75" x14ac:dyDescent="0.25">
      <c r="A113" s="40">
        <v>2017</v>
      </c>
      <c r="B113" s="64">
        <v>42828</v>
      </c>
      <c r="C113" s="63" t="s">
        <v>28</v>
      </c>
      <c r="D113" s="40">
        <v>13</v>
      </c>
      <c r="E113" s="63" t="s">
        <v>819</v>
      </c>
      <c r="F113" s="40" t="s">
        <v>819</v>
      </c>
      <c r="G113" s="63" t="s">
        <v>32</v>
      </c>
      <c r="H113" s="63" t="s">
        <v>31</v>
      </c>
      <c r="I113" s="65">
        <v>899999094</v>
      </c>
      <c r="J113" s="63" t="s">
        <v>817</v>
      </c>
      <c r="K113" s="63" t="s">
        <v>30</v>
      </c>
      <c r="L113" s="40">
        <v>288</v>
      </c>
      <c r="M113" s="40">
        <v>306</v>
      </c>
      <c r="N113" s="66">
        <v>421520</v>
      </c>
      <c r="O113" s="63" t="s">
        <v>820</v>
      </c>
      <c r="P113" s="63">
        <v>0</v>
      </c>
      <c r="Q113" s="63" t="s">
        <v>820</v>
      </c>
      <c r="R113" s="63">
        <v>0</v>
      </c>
      <c r="S113" s="63" t="s">
        <v>819</v>
      </c>
      <c r="T113" s="64">
        <v>42828</v>
      </c>
      <c r="U113" s="63" t="s">
        <v>820</v>
      </c>
      <c r="V113" s="63">
        <v>0</v>
      </c>
      <c r="W113" s="63" t="s">
        <v>820</v>
      </c>
      <c r="X113" s="40">
        <v>0</v>
      </c>
      <c r="Y113" s="63" t="s">
        <v>819</v>
      </c>
      <c r="Z113" s="66">
        <v>421520</v>
      </c>
      <c r="AA113" s="67">
        <f t="shared" si="1"/>
        <v>1</v>
      </c>
      <c r="AB113" s="63" t="s">
        <v>819</v>
      </c>
      <c r="AC113" s="63" t="s">
        <v>819</v>
      </c>
    </row>
    <row r="114" spans="1:29" ht="45" x14ac:dyDescent="0.25">
      <c r="A114" s="40">
        <v>2017</v>
      </c>
      <c r="B114" s="64">
        <v>42860</v>
      </c>
      <c r="C114" s="63" t="s">
        <v>28</v>
      </c>
      <c r="D114" s="40">
        <v>16</v>
      </c>
      <c r="E114" s="63" t="s">
        <v>819</v>
      </c>
      <c r="F114" s="40" t="s">
        <v>819</v>
      </c>
      <c r="G114" s="63" t="s">
        <v>543</v>
      </c>
      <c r="H114" s="63" t="s">
        <v>31</v>
      </c>
      <c r="I114" s="65">
        <v>899999094</v>
      </c>
      <c r="J114" s="63" t="s">
        <v>817</v>
      </c>
      <c r="K114" s="63" t="s">
        <v>30</v>
      </c>
      <c r="L114" s="40">
        <v>303</v>
      </c>
      <c r="M114" s="40">
        <v>345</v>
      </c>
      <c r="N114" s="66">
        <v>75350</v>
      </c>
      <c r="O114" s="63" t="s">
        <v>820</v>
      </c>
      <c r="P114" s="63">
        <v>0</v>
      </c>
      <c r="Q114" s="63" t="s">
        <v>820</v>
      </c>
      <c r="R114" s="63">
        <v>0</v>
      </c>
      <c r="S114" s="63" t="s">
        <v>819</v>
      </c>
      <c r="T114" s="64">
        <v>42860</v>
      </c>
      <c r="U114" s="63" t="s">
        <v>819</v>
      </c>
      <c r="V114" s="63" t="s">
        <v>819</v>
      </c>
      <c r="W114" s="63" t="s">
        <v>820</v>
      </c>
      <c r="X114" s="63">
        <v>0</v>
      </c>
      <c r="Y114" s="63" t="s">
        <v>819</v>
      </c>
      <c r="Z114" s="66">
        <v>75350</v>
      </c>
      <c r="AA114" s="67">
        <f t="shared" si="1"/>
        <v>1</v>
      </c>
      <c r="AB114" s="63" t="s">
        <v>819</v>
      </c>
      <c r="AC114" s="63" t="s">
        <v>819</v>
      </c>
    </row>
    <row r="115" spans="1:29" ht="45" x14ac:dyDescent="0.25">
      <c r="A115" s="40">
        <v>2017</v>
      </c>
      <c r="B115" s="64">
        <v>42860</v>
      </c>
      <c r="C115" s="63" t="s">
        <v>28</v>
      </c>
      <c r="D115" s="40">
        <v>15</v>
      </c>
      <c r="E115" s="63" t="s">
        <v>819</v>
      </c>
      <c r="F115" s="40" t="s">
        <v>819</v>
      </c>
      <c r="G115" s="63" t="s">
        <v>542</v>
      </c>
      <c r="H115" s="63" t="s">
        <v>31</v>
      </c>
      <c r="I115" s="65">
        <v>899999094</v>
      </c>
      <c r="J115" s="63" t="s">
        <v>817</v>
      </c>
      <c r="K115" s="63" t="s">
        <v>30</v>
      </c>
      <c r="L115" s="40">
        <v>302</v>
      </c>
      <c r="M115" s="40">
        <v>344</v>
      </c>
      <c r="N115" s="66">
        <v>178240</v>
      </c>
      <c r="O115" s="63" t="s">
        <v>820</v>
      </c>
      <c r="P115" s="63">
        <v>0</v>
      </c>
      <c r="Q115" s="63" t="s">
        <v>820</v>
      </c>
      <c r="R115" s="63">
        <v>0</v>
      </c>
      <c r="S115" s="63" t="s">
        <v>819</v>
      </c>
      <c r="T115" s="64">
        <v>42860</v>
      </c>
      <c r="U115" s="63" t="s">
        <v>819</v>
      </c>
      <c r="V115" s="63" t="s">
        <v>819</v>
      </c>
      <c r="W115" s="63" t="s">
        <v>820</v>
      </c>
      <c r="X115" s="63">
        <v>0</v>
      </c>
      <c r="Y115" s="63" t="s">
        <v>819</v>
      </c>
      <c r="Z115" s="66">
        <v>178240</v>
      </c>
      <c r="AA115" s="67">
        <f t="shared" si="1"/>
        <v>1</v>
      </c>
      <c r="AB115" s="63" t="s">
        <v>819</v>
      </c>
      <c r="AC115" s="63" t="s">
        <v>819</v>
      </c>
    </row>
    <row r="116" spans="1:29" ht="75" x14ac:dyDescent="0.25">
      <c r="A116" s="40">
        <v>2017</v>
      </c>
      <c r="B116" s="64">
        <v>42965</v>
      </c>
      <c r="C116" s="63" t="s">
        <v>28</v>
      </c>
      <c r="D116" s="40">
        <v>30</v>
      </c>
      <c r="E116" s="63" t="s">
        <v>819</v>
      </c>
      <c r="F116" s="40" t="s">
        <v>819</v>
      </c>
      <c r="G116" s="63" t="s">
        <v>643</v>
      </c>
      <c r="H116" s="63" t="s">
        <v>36</v>
      </c>
      <c r="I116" s="65">
        <v>899999115</v>
      </c>
      <c r="J116" s="63" t="s">
        <v>817</v>
      </c>
      <c r="K116" s="63" t="s">
        <v>34</v>
      </c>
      <c r="L116" s="40">
        <v>369</v>
      </c>
      <c r="M116" s="40">
        <v>440</v>
      </c>
      <c r="N116" s="66">
        <v>2343720</v>
      </c>
      <c r="O116" s="63" t="s">
        <v>820</v>
      </c>
      <c r="P116" s="63">
        <v>0</v>
      </c>
      <c r="Q116" s="63" t="s">
        <v>820</v>
      </c>
      <c r="R116" s="63">
        <v>0</v>
      </c>
      <c r="S116" s="63" t="s">
        <v>819</v>
      </c>
      <c r="T116" s="64">
        <v>42965</v>
      </c>
      <c r="U116" s="63" t="s">
        <v>819</v>
      </c>
      <c r="V116" s="63" t="s">
        <v>819</v>
      </c>
      <c r="W116" s="63" t="s">
        <v>820</v>
      </c>
      <c r="X116" s="63">
        <v>0</v>
      </c>
      <c r="Y116" s="63" t="s">
        <v>819</v>
      </c>
      <c r="Z116" s="66">
        <v>2343720</v>
      </c>
      <c r="AA116" s="67">
        <f t="shared" si="1"/>
        <v>1</v>
      </c>
      <c r="AB116" s="63" t="s">
        <v>819</v>
      </c>
      <c r="AC116" s="63" t="s">
        <v>819</v>
      </c>
    </row>
    <row r="117" spans="1:29" ht="75" x14ac:dyDescent="0.25">
      <c r="A117" s="40">
        <v>2017</v>
      </c>
      <c r="B117" s="64">
        <v>42849</v>
      </c>
      <c r="C117" s="63" t="s">
        <v>28</v>
      </c>
      <c r="D117" s="40">
        <v>14</v>
      </c>
      <c r="E117" s="63" t="s">
        <v>819</v>
      </c>
      <c r="F117" s="40" t="s">
        <v>819</v>
      </c>
      <c r="G117" s="63" t="s">
        <v>544</v>
      </c>
      <c r="H117" s="63" t="s">
        <v>36</v>
      </c>
      <c r="I117" s="65">
        <v>899999115</v>
      </c>
      <c r="J117" s="63" t="s">
        <v>817</v>
      </c>
      <c r="K117" s="63" t="s">
        <v>34</v>
      </c>
      <c r="L117" s="40">
        <v>297</v>
      </c>
      <c r="M117" s="40">
        <v>326</v>
      </c>
      <c r="N117" s="66">
        <v>1838720</v>
      </c>
      <c r="O117" s="63" t="s">
        <v>820</v>
      </c>
      <c r="P117" s="40">
        <v>0</v>
      </c>
      <c r="Q117" s="63" t="s">
        <v>820</v>
      </c>
      <c r="R117" s="41">
        <v>0</v>
      </c>
      <c r="S117" s="63" t="s">
        <v>819</v>
      </c>
      <c r="T117" s="64">
        <v>42849</v>
      </c>
      <c r="U117" s="63" t="s">
        <v>819</v>
      </c>
      <c r="V117" s="63" t="s">
        <v>819</v>
      </c>
      <c r="W117" s="63" t="s">
        <v>820</v>
      </c>
      <c r="X117" s="63">
        <v>0</v>
      </c>
      <c r="Y117" s="63" t="s">
        <v>819</v>
      </c>
      <c r="Z117" s="66">
        <v>1838720</v>
      </c>
      <c r="AA117" s="67">
        <f t="shared" si="1"/>
        <v>1</v>
      </c>
      <c r="AB117" s="63" t="s">
        <v>819</v>
      </c>
      <c r="AC117" s="63" t="s">
        <v>819</v>
      </c>
    </row>
    <row r="118" spans="1:29" ht="60" x14ac:dyDescent="0.25">
      <c r="A118" s="40">
        <v>2017</v>
      </c>
      <c r="B118" s="64">
        <v>42736</v>
      </c>
      <c r="C118" s="63" t="s">
        <v>28</v>
      </c>
      <c r="D118" s="40">
        <v>3</v>
      </c>
      <c r="E118" s="63" t="s">
        <v>819</v>
      </c>
      <c r="F118" s="40" t="s">
        <v>819</v>
      </c>
      <c r="G118" s="63" t="s">
        <v>260</v>
      </c>
      <c r="H118" s="63" t="s">
        <v>36</v>
      </c>
      <c r="I118" s="65">
        <v>899999115</v>
      </c>
      <c r="J118" s="63" t="s">
        <v>817</v>
      </c>
      <c r="K118" s="63" t="s">
        <v>34</v>
      </c>
      <c r="L118" s="40">
        <v>212</v>
      </c>
      <c r="M118" s="40">
        <v>228</v>
      </c>
      <c r="N118" s="66">
        <v>1380990</v>
      </c>
      <c r="O118" s="63" t="s">
        <v>820</v>
      </c>
      <c r="P118" s="63">
        <v>0</v>
      </c>
      <c r="Q118" s="63" t="s">
        <v>820</v>
      </c>
      <c r="R118" s="63">
        <v>0</v>
      </c>
      <c r="S118" s="63" t="s">
        <v>819</v>
      </c>
      <c r="T118" s="64">
        <v>42736</v>
      </c>
      <c r="U118" s="63" t="s">
        <v>819</v>
      </c>
      <c r="V118" s="63" t="s">
        <v>819</v>
      </c>
      <c r="W118" s="63" t="s">
        <v>820</v>
      </c>
      <c r="X118" s="63">
        <v>0</v>
      </c>
      <c r="Y118" s="63" t="s">
        <v>819</v>
      </c>
      <c r="Z118" s="66">
        <v>1380990</v>
      </c>
      <c r="AA118" s="67">
        <f t="shared" si="1"/>
        <v>1</v>
      </c>
      <c r="AB118" s="63" t="s">
        <v>819</v>
      </c>
      <c r="AC118" s="63" t="s">
        <v>819</v>
      </c>
    </row>
    <row r="119" spans="1:29" ht="75" x14ac:dyDescent="0.25">
      <c r="A119" s="40">
        <v>2017</v>
      </c>
      <c r="B119" s="64">
        <v>43027</v>
      </c>
      <c r="C119" s="63" t="s">
        <v>28</v>
      </c>
      <c r="D119" s="40">
        <v>41</v>
      </c>
      <c r="E119" s="63" t="s">
        <v>819</v>
      </c>
      <c r="F119" s="40" t="s">
        <v>819</v>
      </c>
      <c r="G119" s="63" t="s">
        <v>646</v>
      </c>
      <c r="H119" s="63" t="s">
        <v>36</v>
      </c>
      <c r="I119" s="65">
        <v>899999115</v>
      </c>
      <c r="J119" s="63" t="s">
        <v>817</v>
      </c>
      <c r="K119" s="63" t="s">
        <v>34</v>
      </c>
      <c r="L119" s="40">
        <v>437</v>
      </c>
      <c r="M119" s="40">
        <v>520</v>
      </c>
      <c r="N119" s="66">
        <v>2071970</v>
      </c>
      <c r="O119" s="63" t="s">
        <v>820</v>
      </c>
      <c r="P119" s="63">
        <v>0</v>
      </c>
      <c r="Q119" s="63" t="s">
        <v>820</v>
      </c>
      <c r="R119" s="63">
        <v>0</v>
      </c>
      <c r="S119" s="63" t="s">
        <v>819</v>
      </c>
      <c r="T119" s="64">
        <v>43027</v>
      </c>
      <c r="U119" s="63" t="s">
        <v>819</v>
      </c>
      <c r="V119" s="63" t="s">
        <v>819</v>
      </c>
      <c r="W119" s="63" t="s">
        <v>820</v>
      </c>
      <c r="X119" s="63">
        <v>0</v>
      </c>
      <c r="Y119" s="63" t="s">
        <v>819</v>
      </c>
      <c r="Z119" s="66">
        <v>2071970</v>
      </c>
      <c r="AA119" s="67">
        <f t="shared" si="1"/>
        <v>1</v>
      </c>
      <c r="AB119" s="63" t="s">
        <v>819</v>
      </c>
      <c r="AC119" s="63" t="s">
        <v>819</v>
      </c>
    </row>
    <row r="120" spans="1:29" ht="75" x14ac:dyDescent="0.25">
      <c r="A120" s="40">
        <v>2017</v>
      </c>
      <c r="B120" s="64">
        <v>42887</v>
      </c>
      <c r="C120" s="63" t="s">
        <v>28</v>
      </c>
      <c r="D120" s="40">
        <v>26</v>
      </c>
      <c r="E120" s="63" t="s">
        <v>819</v>
      </c>
      <c r="F120" s="40" t="s">
        <v>819</v>
      </c>
      <c r="G120" s="63" t="s">
        <v>582</v>
      </c>
      <c r="H120" s="63" t="s">
        <v>36</v>
      </c>
      <c r="I120" s="65">
        <v>899999115</v>
      </c>
      <c r="J120" s="63" t="s">
        <v>817</v>
      </c>
      <c r="K120" s="63" t="s">
        <v>34</v>
      </c>
      <c r="L120" s="40">
        <v>352</v>
      </c>
      <c r="M120" s="40">
        <v>410</v>
      </c>
      <c r="N120" s="66">
        <v>2147860</v>
      </c>
      <c r="O120" s="63" t="s">
        <v>820</v>
      </c>
      <c r="P120" s="63">
        <v>0</v>
      </c>
      <c r="Q120" s="63" t="s">
        <v>820</v>
      </c>
      <c r="R120" s="63">
        <v>0</v>
      </c>
      <c r="S120" s="63" t="s">
        <v>819</v>
      </c>
      <c r="T120" s="64">
        <v>42887</v>
      </c>
      <c r="U120" s="63" t="s">
        <v>819</v>
      </c>
      <c r="V120" s="63" t="s">
        <v>819</v>
      </c>
      <c r="W120" s="63" t="s">
        <v>820</v>
      </c>
      <c r="X120" s="63">
        <v>0</v>
      </c>
      <c r="Y120" s="63" t="s">
        <v>819</v>
      </c>
      <c r="Z120" s="66">
        <v>2147860</v>
      </c>
      <c r="AA120" s="67">
        <f t="shared" si="1"/>
        <v>1</v>
      </c>
      <c r="AB120" s="63" t="s">
        <v>819</v>
      </c>
      <c r="AC120" s="63" t="s">
        <v>819</v>
      </c>
    </row>
    <row r="121" spans="1:29" ht="60" x14ac:dyDescent="0.25">
      <c r="A121" s="40">
        <v>2017</v>
      </c>
      <c r="B121" s="64">
        <v>43073</v>
      </c>
      <c r="C121" s="63" t="s">
        <v>28</v>
      </c>
      <c r="D121" s="40">
        <v>47</v>
      </c>
      <c r="E121" s="63" t="s">
        <v>819</v>
      </c>
      <c r="F121" s="40" t="s">
        <v>819</v>
      </c>
      <c r="G121" s="63" t="s">
        <v>642</v>
      </c>
      <c r="H121" s="63" t="s">
        <v>36</v>
      </c>
      <c r="I121" s="65">
        <v>899999115</v>
      </c>
      <c r="J121" s="63" t="s">
        <v>817</v>
      </c>
      <c r="K121" s="63" t="s">
        <v>34</v>
      </c>
      <c r="L121" s="40">
        <v>474</v>
      </c>
      <c r="M121" s="40">
        <v>589</v>
      </c>
      <c r="N121" s="66">
        <v>765430</v>
      </c>
      <c r="O121" s="63" t="s">
        <v>820</v>
      </c>
      <c r="P121" s="63">
        <v>0</v>
      </c>
      <c r="Q121" s="63" t="s">
        <v>820</v>
      </c>
      <c r="R121" s="63">
        <v>0</v>
      </c>
      <c r="S121" s="63" t="s">
        <v>819</v>
      </c>
      <c r="T121" s="64">
        <v>43073</v>
      </c>
      <c r="U121" s="63" t="s">
        <v>819</v>
      </c>
      <c r="V121" s="63" t="s">
        <v>819</v>
      </c>
      <c r="W121" s="63" t="s">
        <v>820</v>
      </c>
      <c r="X121" s="63">
        <v>0</v>
      </c>
      <c r="Y121" s="63" t="s">
        <v>819</v>
      </c>
      <c r="Z121" s="66">
        <v>765430</v>
      </c>
      <c r="AA121" s="67">
        <f t="shared" ref="AA121:AA136" si="2">+Z121/N121</f>
        <v>1</v>
      </c>
      <c r="AB121" s="63" t="s">
        <v>819</v>
      </c>
      <c r="AC121" s="63" t="s">
        <v>819</v>
      </c>
    </row>
    <row r="122" spans="1:29" ht="60" x14ac:dyDescent="0.25">
      <c r="A122" s="40">
        <v>2017</v>
      </c>
      <c r="B122" s="64">
        <v>43027</v>
      </c>
      <c r="C122" s="63" t="s">
        <v>28</v>
      </c>
      <c r="D122" s="40">
        <v>41</v>
      </c>
      <c r="E122" s="63" t="s">
        <v>819</v>
      </c>
      <c r="F122" s="40" t="s">
        <v>819</v>
      </c>
      <c r="G122" s="63" t="s">
        <v>644</v>
      </c>
      <c r="H122" s="63" t="s">
        <v>36</v>
      </c>
      <c r="I122" s="65">
        <v>899999115</v>
      </c>
      <c r="J122" s="63" t="s">
        <v>817</v>
      </c>
      <c r="K122" s="63" t="s">
        <v>34</v>
      </c>
      <c r="L122" s="40">
        <v>438</v>
      </c>
      <c r="M122" s="40">
        <v>521</v>
      </c>
      <c r="N122" s="66">
        <v>1559860</v>
      </c>
      <c r="O122" s="63" t="s">
        <v>820</v>
      </c>
      <c r="P122" s="63">
        <v>0</v>
      </c>
      <c r="Q122" s="63" t="s">
        <v>820</v>
      </c>
      <c r="R122" s="63">
        <v>0</v>
      </c>
      <c r="S122" s="63" t="s">
        <v>819</v>
      </c>
      <c r="T122" s="64">
        <v>43027</v>
      </c>
      <c r="U122" s="63" t="s">
        <v>819</v>
      </c>
      <c r="V122" s="63" t="s">
        <v>819</v>
      </c>
      <c r="W122" s="63" t="s">
        <v>820</v>
      </c>
      <c r="X122" s="63">
        <v>0</v>
      </c>
      <c r="Y122" s="63" t="s">
        <v>819</v>
      </c>
      <c r="Z122" s="66">
        <v>1559860</v>
      </c>
      <c r="AA122" s="67">
        <f t="shared" si="2"/>
        <v>1</v>
      </c>
      <c r="AB122" s="63" t="s">
        <v>819</v>
      </c>
      <c r="AC122" s="63" t="s">
        <v>819</v>
      </c>
    </row>
    <row r="123" spans="1:29" ht="75" x14ac:dyDescent="0.25">
      <c r="A123" s="40">
        <v>2017</v>
      </c>
      <c r="B123" s="64">
        <v>42748</v>
      </c>
      <c r="C123" s="63" t="s">
        <v>28</v>
      </c>
      <c r="D123" s="40">
        <v>61</v>
      </c>
      <c r="E123" s="63" t="s">
        <v>819</v>
      </c>
      <c r="F123" s="40" t="s">
        <v>819</v>
      </c>
      <c r="G123" s="63" t="s">
        <v>262</v>
      </c>
      <c r="H123" s="63" t="s">
        <v>36</v>
      </c>
      <c r="I123" s="65">
        <v>899999115</v>
      </c>
      <c r="J123" s="63" t="s">
        <v>817</v>
      </c>
      <c r="K123" s="63" t="s">
        <v>34</v>
      </c>
      <c r="L123" s="40">
        <v>205</v>
      </c>
      <c r="M123" s="40">
        <v>203</v>
      </c>
      <c r="N123" s="66">
        <v>52940</v>
      </c>
      <c r="O123" s="63" t="s">
        <v>820</v>
      </c>
      <c r="P123" s="63">
        <v>0</v>
      </c>
      <c r="Q123" s="63" t="s">
        <v>820</v>
      </c>
      <c r="R123" s="63">
        <v>0</v>
      </c>
      <c r="S123" s="63" t="s">
        <v>819</v>
      </c>
      <c r="T123" s="64">
        <v>42748</v>
      </c>
      <c r="U123" s="63" t="s">
        <v>819</v>
      </c>
      <c r="V123" s="63" t="s">
        <v>819</v>
      </c>
      <c r="W123" s="63" t="s">
        <v>820</v>
      </c>
      <c r="X123" s="63">
        <v>0</v>
      </c>
      <c r="Y123" s="63" t="s">
        <v>819</v>
      </c>
      <c r="Z123" s="66">
        <v>52940</v>
      </c>
      <c r="AA123" s="67">
        <f t="shared" si="2"/>
        <v>1</v>
      </c>
      <c r="AB123" s="63" t="s">
        <v>819</v>
      </c>
      <c r="AC123" s="63" t="s">
        <v>819</v>
      </c>
    </row>
    <row r="124" spans="1:29" ht="45" x14ac:dyDescent="0.25">
      <c r="A124" s="40">
        <v>2017</v>
      </c>
      <c r="B124" s="64">
        <v>42902</v>
      </c>
      <c r="C124" s="63" t="s">
        <v>28</v>
      </c>
      <c r="D124" s="40">
        <v>22</v>
      </c>
      <c r="E124" s="63" t="s">
        <v>819</v>
      </c>
      <c r="F124" s="40" t="s">
        <v>819</v>
      </c>
      <c r="G124" s="63" t="s">
        <v>581</v>
      </c>
      <c r="H124" s="63" t="s">
        <v>36</v>
      </c>
      <c r="I124" s="65">
        <v>899999115</v>
      </c>
      <c r="J124" s="63" t="s">
        <v>817</v>
      </c>
      <c r="K124" s="63" t="s">
        <v>34</v>
      </c>
      <c r="L124" s="40">
        <v>332</v>
      </c>
      <c r="M124" s="40">
        <v>378</v>
      </c>
      <c r="N124" s="66">
        <v>1737600</v>
      </c>
      <c r="O124" s="63" t="s">
        <v>820</v>
      </c>
      <c r="P124" s="63">
        <v>0</v>
      </c>
      <c r="Q124" s="63" t="s">
        <v>820</v>
      </c>
      <c r="R124" s="63">
        <v>0</v>
      </c>
      <c r="S124" s="63" t="s">
        <v>819</v>
      </c>
      <c r="T124" s="64">
        <v>42902</v>
      </c>
      <c r="U124" s="63" t="s">
        <v>819</v>
      </c>
      <c r="V124" s="63" t="s">
        <v>819</v>
      </c>
      <c r="W124" s="63" t="s">
        <v>820</v>
      </c>
      <c r="X124" s="63">
        <v>0</v>
      </c>
      <c r="Y124" s="63" t="s">
        <v>819</v>
      </c>
      <c r="Z124" s="66">
        <v>1737600</v>
      </c>
      <c r="AA124" s="67">
        <f t="shared" si="2"/>
        <v>1</v>
      </c>
      <c r="AB124" s="63"/>
      <c r="AC124" s="63"/>
    </row>
    <row r="125" spans="1:29" ht="75" x14ac:dyDescent="0.25">
      <c r="A125" s="40">
        <v>2017</v>
      </c>
      <c r="B125" s="64">
        <v>43089</v>
      </c>
      <c r="C125" s="63" t="s">
        <v>28</v>
      </c>
      <c r="D125" s="40">
        <v>50</v>
      </c>
      <c r="E125" s="63" t="s">
        <v>819</v>
      </c>
      <c r="F125" s="40" t="s">
        <v>819</v>
      </c>
      <c r="G125" s="63" t="s">
        <v>758</v>
      </c>
      <c r="H125" s="63" t="s">
        <v>36</v>
      </c>
      <c r="I125" s="65">
        <v>899999115</v>
      </c>
      <c r="J125" s="63" t="s">
        <v>817</v>
      </c>
      <c r="K125" s="63" t="s">
        <v>34</v>
      </c>
      <c r="L125" s="40">
        <v>506</v>
      </c>
      <c r="M125" s="40">
        <v>617</v>
      </c>
      <c r="N125" s="66">
        <v>2134170</v>
      </c>
      <c r="O125" s="63" t="s">
        <v>820</v>
      </c>
      <c r="P125" s="63">
        <v>0</v>
      </c>
      <c r="Q125" s="63" t="s">
        <v>820</v>
      </c>
      <c r="R125" s="63">
        <v>0</v>
      </c>
      <c r="S125" s="63" t="s">
        <v>819</v>
      </c>
      <c r="T125" s="64">
        <v>43089</v>
      </c>
      <c r="U125" s="63" t="s">
        <v>819</v>
      </c>
      <c r="V125" s="63" t="s">
        <v>819</v>
      </c>
      <c r="W125" s="63" t="s">
        <v>820</v>
      </c>
      <c r="X125" s="63">
        <v>0</v>
      </c>
      <c r="Y125" s="63" t="s">
        <v>819</v>
      </c>
      <c r="Z125" s="66">
        <v>2134170</v>
      </c>
      <c r="AA125" s="67">
        <f t="shared" si="2"/>
        <v>1</v>
      </c>
      <c r="AB125" s="63" t="s">
        <v>819</v>
      </c>
      <c r="AC125" s="63" t="s">
        <v>819</v>
      </c>
    </row>
    <row r="126" spans="1:29" ht="75" x14ac:dyDescent="0.25">
      <c r="A126" s="40">
        <v>2017</v>
      </c>
      <c r="B126" s="64">
        <v>42783</v>
      </c>
      <c r="C126" s="63" t="s">
        <v>28</v>
      </c>
      <c r="D126" s="40">
        <v>7</v>
      </c>
      <c r="E126" s="63" t="s">
        <v>819</v>
      </c>
      <c r="F126" s="40" t="s">
        <v>819</v>
      </c>
      <c r="G126" s="63" t="s">
        <v>261</v>
      </c>
      <c r="H126" s="63" t="s">
        <v>36</v>
      </c>
      <c r="I126" s="65">
        <v>899999115</v>
      </c>
      <c r="J126" s="63" t="s">
        <v>817</v>
      </c>
      <c r="K126" s="63" t="s">
        <v>34</v>
      </c>
      <c r="L126" s="40">
        <v>249</v>
      </c>
      <c r="M126" s="40">
        <v>262</v>
      </c>
      <c r="N126" s="66">
        <v>1449020</v>
      </c>
      <c r="O126" s="63" t="s">
        <v>820</v>
      </c>
      <c r="P126" s="63">
        <v>0</v>
      </c>
      <c r="Q126" s="63" t="s">
        <v>820</v>
      </c>
      <c r="R126" s="63">
        <v>0</v>
      </c>
      <c r="S126" s="63" t="s">
        <v>819</v>
      </c>
      <c r="T126" s="64">
        <v>42783</v>
      </c>
      <c r="U126" s="63" t="s">
        <v>819</v>
      </c>
      <c r="V126" s="63" t="s">
        <v>819</v>
      </c>
      <c r="W126" s="63" t="s">
        <v>820</v>
      </c>
      <c r="X126" s="63">
        <v>0</v>
      </c>
      <c r="Y126" s="63" t="s">
        <v>819</v>
      </c>
      <c r="Z126" s="66">
        <v>1449020</v>
      </c>
      <c r="AA126" s="67">
        <f t="shared" si="2"/>
        <v>1</v>
      </c>
      <c r="AB126" s="63" t="s">
        <v>819</v>
      </c>
      <c r="AC126" s="63" t="s">
        <v>819</v>
      </c>
    </row>
    <row r="127" spans="1:29" ht="75" x14ac:dyDescent="0.25">
      <c r="A127" s="40">
        <v>2017</v>
      </c>
      <c r="B127" s="64">
        <v>42873</v>
      </c>
      <c r="C127" s="63" t="s">
        <v>28</v>
      </c>
      <c r="D127" s="40">
        <v>18</v>
      </c>
      <c r="E127" s="63" t="s">
        <v>819</v>
      </c>
      <c r="F127" s="40" t="s">
        <v>819</v>
      </c>
      <c r="G127" s="63" t="s">
        <v>155</v>
      </c>
      <c r="H127" s="63" t="s">
        <v>36</v>
      </c>
      <c r="I127" s="65">
        <v>899999115</v>
      </c>
      <c r="J127" s="63" t="s">
        <v>817</v>
      </c>
      <c r="K127" s="63" t="s">
        <v>34</v>
      </c>
      <c r="L127" s="40">
        <v>312</v>
      </c>
      <c r="M127" s="40">
        <v>350</v>
      </c>
      <c r="N127" s="66">
        <v>1740160</v>
      </c>
      <c r="O127" s="63" t="s">
        <v>820</v>
      </c>
      <c r="P127" s="63">
        <v>0</v>
      </c>
      <c r="Q127" s="63" t="s">
        <v>820</v>
      </c>
      <c r="R127" s="63">
        <v>0</v>
      </c>
      <c r="S127" s="63" t="s">
        <v>819</v>
      </c>
      <c r="T127" s="64">
        <v>42873</v>
      </c>
      <c r="U127" s="63" t="s">
        <v>819</v>
      </c>
      <c r="V127" s="63" t="s">
        <v>819</v>
      </c>
      <c r="W127" s="63" t="s">
        <v>820</v>
      </c>
      <c r="X127" s="63">
        <v>0</v>
      </c>
      <c r="Y127" s="63" t="s">
        <v>819</v>
      </c>
      <c r="Z127" s="66">
        <v>1740160</v>
      </c>
      <c r="AA127" s="67">
        <f t="shared" si="2"/>
        <v>1</v>
      </c>
      <c r="AB127" s="63" t="s">
        <v>819</v>
      </c>
      <c r="AC127" s="63" t="s">
        <v>819</v>
      </c>
    </row>
    <row r="128" spans="1:29" ht="45" x14ac:dyDescent="0.25">
      <c r="A128" s="40">
        <v>2017</v>
      </c>
      <c r="B128" s="64">
        <v>43089</v>
      </c>
      <c r="C128" s="63" t="s">
        <v>28</v>
      </c>
      <c r="D128" s="40">
        <v>50</v>
      </c>
      <c r="E128" s="63" t="s">
        <v>819</v>
      </c>
      <c r="F128" s="40" t="s">
        <v>819</v>
      </c>
      <c r="G128" s="63" t="s">
        <v>759</v>
      </c>
      <c r="H128" s="63" t="s">
        <v>36</v>
      </c>
      <c r="I128" s="65">
        <v>899999115</v>
      </c>
      <c r="J128" s="63" t="s">
        <v>817</v>
      </c>
      <c r="K128" s="63" t="s">
        <v>34</v>
      </c>
      <c r="L128" s="40">
        <v>508</v>
      </c>
      <c r="M128" s="40">
        <v>619</v>
      </c>
      <c r="N128" s="66">
        <v>1520930</v>
      </c>
      <c r="O128" s="63" t="s">
        <v>820</v>
      </c>
      <c r="P128" s="63">
        <v>0</v>
      </c>
      <c r="Q128" s="63" t="s">
        <v>820</v>
      </c>
      <c r="R128" s="63">
        <v>0</v>
      </c>
      <c r="S128" s="63" t="s">
        <v>819</v>
      </c>
      <c r="T128" s="64">
        <v>43089</v>
      </c>
      <c r="U128" s="63" t="s">
        <v>819</v>
      </c>
      <c r="V128" s="63" t="s">
        <v>819</v>
      </c>
      <c r="W128" s="63" t="s">
        <v>820</v>
      </c>
      <c r="X128" s="63">
        <v>0</v>
      </c>
      <c r="Y128" s="63" t="s">
        <v>819</v>
      </c>
      <c r="Z128" s="66">
        <v>1520930</v>
      </c>
      <c r="AA128" s="67">
        <f t="shared" si="2"/>
        <v>1</v>
      </c>
      <c r="AB128" s="63" t="s">
        <v>819</v>
      </c>
      <c r="AC128" s="63" t="s">
        <v>819</v>
      </c>
    </row>
    <row r="129" spans="1:29" ht="75" x14ac:dyDescent="0.25">
      <c r="A129" s="40">
        <v>2017</v>
      </c>
      <c r="B129" s="64">
        <v>42817</v>
      </c>
      <c r="C129" s="63" t="s">
        <v>28</v>
      </c>
      <c r="D129" s="40">
        <v>11</v>
      </c>
      <c r="E129" s="63" t="s">
        <v>819</v>
      </c>
      <c r="F129" s="40" t="s">
        <v>819</v>
      </c>
      <c r="G129" s="63" t="s">
        <v>545</v>
      </c>
      <c r="H129" s="63" t="s">
        <v>36</v>
      </c>
      <c r="I129" s="65">
        <v>899999115</v>
      </c>
      <c r="J129" s="63" t="s">
        <v>817</v>
      </c>
      <c r="K129" s="63" t="s">
        <v>34</v>
      </c>
      <c r="L129" s="40">
        <v>285</v>
      </c>
      <c r="M129" s="40">
        <v>303</v>
      </c>
      <c r="N129" s="66">
        <v>1524710</v>
      </c>
      <c r="O129" s="63" t="s">
        <v>820</v>
      </c>
      <c r="P129" s="63">
        <v>0</v>
      </c>
      <c r="Q129" s="63" t="s">
        <v>820</v>
      </c>
      <c r="R129" s="63">
        <v>0</v>
      </c>
      <c r="S129" s="63" t="s">
        <v>819</v>
      </c>
      <c r="T129" s="64">
        <v>42817</v>
      </c>
      <c r="U129" s="63" t="s">
        <v>819</v>
      </c>
      <c r="V129" s="63" t="s">
        <v>819</v>
      </c>
      <c r="W129" s="63" t="s">
        <v>820</v>
      </c>
      <c r="X129" s="63">
        <v>0</v>
      </c>
      <c r="Y129" s="63" t="s">
        <v>819</v>
      </c>
      <c r="Z129" s="66">
        <v>1524710</v>
      </c>
      <c r="AA129" s="67">
        <f t="shared" si="2"/>
        <v>1</v>
      </c>
      <c r="AB129" s="63" t="s">
        <v>819</v>
      </c>
      <c r="AC129" s="63" t="s">
        <v>819</v>
      </c>
    </row>
    <row r="130" spans="1:29" ht="75" x14ac:dyDescent="0.25">
      <c r="A130" s="40">
        <v>2017</v>
      </c>
      <c r="B130" s="64">
        <v>43004</v>
      </c>
      <c r="C130" s="63" t="s">
        <v>28</v>
      </c>
      <c r="D130" s="40">
        <v>34</v>
      </c>
      <c r="E130" s="63" t="s">
        <v>819</v>
      </c>
      <c r="F130" s="40" t="s">
        <v>819</v>
      </c>
      <c r="G130" s="63" t="s">
        <v>545</v>
      </c>
      <c r="H130" s="63" t="s">
        <v>36</v>
      </c>
      <c r="I130" s="65">
        <v>899999115</v>
      </c>
      <c r="J130" s="63" t="s">
        <v>817</v>
      </c>
      <c r="K130" s="63" t="s">
        <v>34</v>
      </c>
      <c r="L130" s="40">
        <v>399</v>
      </c>
      <c r="M130" s="40">
        <v>473</v>
      </c>
      <c r="N130" s="66">
        <v>2113350</v>
      </c>
      <c r="O130" s="63" t="s">
        <v>820</v>
      </c>
      <c r="P130" s="63">
        <v>0</v>
      </c>
      <c r="Q130" s="63" t="s">
        <v>820</v>
      </c>
      <c r="R130" s="63">
        <v>0</v>
      </c>
      <c r="S130" s="63" t="s">
        <v>819</v>
      </c>
      <c r="T130" s="64">
        <v>43004</v>
      </c>
      <c r="U130" s="63" t="s">
        <v>819</v>
      </c>
      <c r="V130" s="63" t="s">
        <v>819</v>
      </c>
      <c r="W130" s="63" t="s">
        <v>820</v>
      </c>
      <c r="X130" s="63">
        <v>0</v>
      </c>
      <c r="Y130" s="63" t="s">
        <v>819</v>
      </c>
      <c r="Z130" s="66">
        <v>2113350</v>
      </c>
      <c r="AA130" s="67">
        <f t="shared" si="2"/>
        <v>1</v>
      </c>
      <c r="AB130" s="63" t="s">
        <v>819</v>
      </c>
      <c r="AC130" s="63" t="s">
        <v>819</v>
      </c>
    </row>
    <row r="131" spans="1:29" ht="75" x14ac:dyDescent="0.25">
      <c r="A131" s="40">
        <v>2017</v>
      </c>
      <c r="B131" s="64">
        <v>43061</v>
      </c>
      <c r="C131" s="63" t="s">
        <v>28</v>
      </c>
      <c r="D131" s="40">
        <v>45</v>
      </c>
      <c r="E131" s="63" t="s">
        <v>819</v>
      </c>
      <c r="F131" s="40" t="s">
        <v>819</v>
      </c>
      <c r="G131" s="63" t="s">
        <v>645</v>
      </c>
      <c r="H131" s="63" t="s">
        <v>36</v>
      </c>
      <c r="I131" s="65">
        <v>899999115</v>
      </c>
      <c r="J131" s="63" t="s">
        <v>817</v>
      </c>
      <c r="K131" s="63" t="s">
        <v>34</v>
      </c>
      <c r="L131" s="40">
        <v>463</v>
      </c>
      <c r="M131" s="40">
        <v>570</v>
      </c>
      <c r="N131" s="66">
        <v>2016590</v>
      </c>
      <c r="O131" s="63" t="s">
        <v>820</v>
      </c>
      <c r="P131" s="63">
        <v>0</v>
      </c>
      <c r="Q131" s="63" t="s">
        <v>820</v>
      </c>
      <c r="R131" s="63">
        <v>0</v>
      </c>
      <c r="S131" s="63" t="s">
        <v>819</v>
      </c>
      <c r="T131" s="64">
        <v>43061</v>
      </c>
      <c r="U131" s="63" t="s">
        <v>819</v>
      </c>
      <c r="V131" s="63" t="s">
        <v>819</v>
      </c>
      <c r="W131" s="63" t="s">
        <v>820</v>
      </c>
      <c r="X131" s="63">
        <v>0</v>
      </c>
      <c r="Y131" s="63" t="s">
        <v>819</v>
      </c>
      <c r="Z131" s="66">
        <v>2016590</v>
      </c>
      <c r="AA131" s="67">
        <f t="shared" si="2"/>
        <v>1</v>
      </c>
      <c r="AB131" s="63" t="s">
        <v>819</v>
      </c>
      <c r="AC131" s="63" t="s">
        <v>819</v>
      </c>
    </row>
    <row r="132" spans="1:29" s="37" customFormat="1" ht="120" x14ac:dyDescent="0.25">
      <c r="A132" s="52">
        <v>2017</v>
      </c>
      <c r="B132" s="51">
        <v>43003</v>
      </c>
      <c r="C132" s="50" t="s">
        <v>5</v>
      </c>
      <c r="D132" s="52">
        <v>80</v>
      </c>
      <c r="E132" s="50" t="s">
        <v>845</v>
      </c>
      <c r="F132" s="52">
        <v>3</v>
      </c>
      <c r="G132" s="50" t="s">
        <v>651</v>
      </c>
      <c r="H132" s="50" t="s">
        <v>92</v>
      </c>
      <c r="I132" s="53">
        <v>900094963</v>
      </c>
      <c r="J132" s="50" t="s">
        <v>818</v>
      </c>
      <c r="K132" s="50" t="s">
        <v>647</v>
      </c>
      <c r="L132" s="52">
        <v>367</v>
      </c>
      <c r="M132" s="52">
        <v>505</v>
      </c>
      <c r="N132" s="54">
        <v>38000000</v>
      </c>
      <c r="O132" s="50" t="s">
        <v>820</v>
      </c>
      <c r="P132" s="50">
        <v>0</v>
      </c>
      <c r="Q132" s="50" t="s">
        <v>820</v>
      </c>
      <c r="R132" s="50">
        <v>0</v>
      </c>
      <c r="S132" s="50" t="s">
        <v>876</v>
      </c>
      <c r="T132" s="51">
        <v>43025</v>
      </c>
      <c r="U132" s="55">
        <v>43085</v>
      </c>
      <c r="V132" s="50"/>
      <c r="W132" s="50" t="s">
        <v>820</v>
      </c>
      <c r="X132" s="50">
        <v>0</v>
      </c>
      <c r="Y132" s="50" t="s">
        <v>829</v>
      </c>
      <c r="Z132" s="54">
        <v>0</v>
      </c>
      <c r="AA132" s="56">
        <f t="shared" si="2"/>
        <v>0</v>
      </c>
      <c r="AB132" s="78">
        <v>1</v>
      </c>
      <c r="AC132" s="50" t="s">
        <v>841</v>
      </c>
    </row>
    <row r="133" spans="1:29" s="37" customFormat="1" ht="60" x14ac:dyDescent="0.25">
      <c r="A133" s="52">
        <v>2017</v>
      </c>
      <c r="B133" s="51">
        <v>43047</v>
      </c>
      <c r="C133" s="50" t="s">
        <v>158</v>
      </c>
      <c r="D133" s="52">
        <v>95</v>
      </c>
      <c r="E133" s="50" t="s">
        <v>842</v>
      </c>
      <c r="F133" s="52">
        <v>1</v>
      </c>
      <c r="G133" s="50" t="s">
        <v>650</v>
      </c>
      <c r="H133" s="50" t="s">
        <v>649</v>
      </c>
      <c r="I133" s="53">
        <v>830078349</v>
      </c>
      <c r="J133" s="50" t="s">
        <v>818</v>
      </c>
      <c r="K133" s="50" t="s">
        <v>647</v>
      </c>
      <c r="L133" s="52">
        <v>431</v>
      </c>
      <c r="M133" s="52">
        <v>556</v>
      </c>
      <c r="N133" s="54">
        <v>15000000</v>
      </c>
      <c r="O133" s="50" t="s">
        <v>820</v>
      </c>
      <c r="P133" s="50">
        <v>0</v>
      </c>
      <c r="Q133" s="50" t="s">
        <v>820</v>
      </c>
      <c r="R133" s="50">
        <v>0</v>
      </c>
      <c r="S133" s="50" t="s">
        <v>960</v>
      </c>
      <c r="T133" s="51">
        <v>43060</v>
      </c>
      <c r="U133" s="55">
        <v>43089</v>
      </c>
      <c r="V133" s="50"/>
      <c r="W133" s="50" t="s">
        <v>820</v>
      </c>
      <c r="X133" s="50">
        <v>0</v>
      </c>
      <c r="Y133" s="50" t="s">
        <v>829</v>
      </c>
      <c r="Z133" s="54">
        <v>0</v>
      </c>
      <c r="AA133" s="56">
        <f t="shared" si="2"/>
        <v>0</v>
      </c>
      <c r="AB133" s="78">
        <v>1</v>
      </c>
      <c r="AC133" s="50" t="s">
        <v>841</v>
      </c>
    </row>
    <row r="134" spans="1:29" s="33" customFormat="1" ht="105" x14ac:dyDescent="0.25">
      <c r="A134" s="68">
        <v>2017</v>
      </c>
      <c r="B134" s="79">
        <v>43049</v>
      </c>
      <c r="C134" s="60" t="s">
        <v>90</v>
      </c>
      <c r="D134" s="68">
        <v>2</v>
      </c>
      <c r="E134" s="60" t="s">
        <v>821</v>
      </c>
      <c r="F134" s="68">
        <v>1</v>
      </c>
      <c r="G134" s="60" t="s">
        <v>655</v>
      </c>
      <c r="H134" s="60" t="s">
        <v>654</v>
      </c>
      <c r="I134" s="69">
        <v>900971006</v>
      </c>
      <c r="J134" s="60" t="s">
        <v>818</v>
      </c>
      <c r="K134" s="60" t="s">
        <v>652</v>
      </c>
      <c r="L134" s="68">
        <v>430</v>
      </c>
      <c r="M134" s="68">
        <v>561</v>
      </c>
      <c r="N134" s="70">
        <v>106720000</v>
      </c>
      <c r="O134" s="60" t="s">
        <v>820</v>
      </c>
      <c r="P134" s="60">
        <v>0</v>
      </c>
      <c r="Q134" s="60" t="s">
        <v>820</v>
      </c>
      <c r="R134" s="60">
        <v>0</v>
      </c>
      <c r="S134" s="60" t="s">
        <v>819</v>
      </c>
      <c r="T134" s="79">
        <v>43049</v>
      </c>
      <c r="U134" s="60"/>
      <c r="V134" s="60"/>
      <c r="W134" s="60" t="s">
        <v>820</v>
      </c>
      <c r="X134" s="60">
        <v>0</v>
      </c>
      <c r="Y134" s="60" t="s">
        <v>829</v>
      </c>
      <c r="Z134" s="70">
        <v>0</v>
      </c>
      <c r="AA134" s="71">
        <f t="shared" si="2"/>
        <v>0</v>
      </c>
      <c r="AB134" s="60"/>
      <c r="AC134" s="60"/>
    </row>
    <row r="135" spans="1:29" s="33" customFormat="1" ht="225" x14ac:dyDescent="0.25">
      <c r="A135" s="68">
        <v>2017</v>
      </c>
      <c r="B135" s="80">
        <v>42950</v>
      </c>
      <c r="C135" s="60" t="s">
        <v>160</v>
      </c>
      <c r="D135" s="68">
        <v>63</v>
      </c>
      <c r="E135" s="60" t="s">
        <v>821</v>
      </c>
      <c r="F135" s="68">
        <v>1</v>
      </c>
      <c r="G135" s="60" t="s">
        <v>657</v>
      </c>
      <c r="H135" s="60" t="s">
        <v>74</v>
      </c>
      <c r="I135" s="69">
        <v>1031141363</v>
      </c>
      <c r="J135" s="60" t="s">
        <v>818</v>
      </c>
      <c r="K135" s="60" t="s">
        <v>293</v>
      </c>
      <c r="L135" s="68">
        <v>362</v>
      </c>
      <c r="M135" s="68">
        <v>434</v>
      </c>
      <c r="N135" s="70">
        <v>2800000</v>
      </c>
      <c r="O135" s="60" t="s">
        <v>820</v>
      </c>
      <c r="P135" s="60">
        <v>0</v>
      </c>
      <c r="Q135" s="60" t="s">
        <v>820</v>
      </c>
      <c r="R135" s="60">
        <v>0</v>
      </c>
      <c r="S135" s="60" t="s">
        <v>929</v>
      </c>
      <c r="T135" s="80">
        <v>42950</v>
      </c>
      <c r="U135" s="81">
        <v>42979</v>
      </c>
      <c r="V135" s="60"/>
      <c r="W135" s="60" t="s">
        <v>820</v>
      </c>
      <c r="X135" s="60">
        <v>0</v>
      </c>
      <c r="Y135" s="60" t="s">
        <v>829</v>
      </c>
      <c r="Z135" s="70">
        <v>2800000</v>
      </c>
      <c r="AA135" s="71">
        <f t="shared" si="2"/>
        <v>1</v>
      </c>
      <c r="AB135" s="82">
        <v>1</v>
      </c>
      <c r="AC135" s="60" t="s">
        <v>822</v>
      </c>
    </row>
    <row r="136" spans="1:29" s="37" customFormat="1" ht="165" x14ac:dyDescent="0.25">
      <c r="A136" s="52">
        <v>2017</v>
      </c>
      <c r="B136" s="51">
        <v>43026</v>
      </c>
      <c r="C136" s="50" t="s">
        <v>160</v>
      </c>
      <c r="D136" s="52">
        <v>87</v>
      </c>
      <c r="E136" s="50" t="s">
        <v>821</v>
      </c>
      <c r="F136" s="52">
        <v>1</v>
      </c>
      <c r="G136" s="50" t="s">
        <v>656</v>
      </c>
      <c r="H136" s="50" t="s">
        <v>74</v>
      </c>
      <c r="I136" s="53">
        <v>1031141363</v>
      </c>
      <c r="J136" s="50" t="s">
        <v>818</v>
      </c>
      <c r="K136" s="50" t="s">
        <v>293</v>
      </c>
      <c r="L136" s="52">
        <v>435</v>
      </c>
      <c r="M136" s="52">
        <v>518</v>
      </c>
      <c r="N136" s="54">
        <v>5134509</v>
      </c>
      <c r="O136" s="50" t="s">
        <v>820</v>
      </c>
      <c r="P136" s="50">
        <v>0</v>
      </c>
      <c r="Q136" s="50" t="s">
        <v>820</v>
      </c>
      <c r="R136" s="50">
        <v>0</v>
      </c>
      <c r="S136" s="50" t="s">
        <v>956</v>
      </c>
      <c r="T136" s="51">
        <v>43028</v>
      </c>
      <c r="U136" s="55">
        <v>43100</v>
      </c>
      <c r="V136" s="50"/>
      <c r="W136" s="50" t="s">
        <v>820</v>
      </c>
      <c r="X136" s="50">
        <v>0</v>
      </c>
      <c r="Y136" s="50" t="s">
        <v>829</v>
      </c>
      <c r="Z136" s="54">
        <v>3922195</v>
      </c>
      <c r="AA136" s="56">
        <f t="shared" si="2"/>
        <v>0.7638890106142574</v>
      </c>
      <c r="AB136" s="78">
        <v>1</v>
      </c>
      <c r="AC136" s="50" t="s">
        <v>841</v>
      </c>
    </row>
    <row r="137" spans="1:29" s="37" customFormat="1" ht="195" x14ac:dyDescent="0.25">
      <c r="A137" s="52">
        <v>2017</v>
      </c>
      <c r="B137" s="51">
        <v>40896</v>
      </c>
      <c r="C137" s="50" t="s">
        <v>58</v>
      </c>
      <c r="D137" s="52">
        <v>4002</v>
      </c>
      <c r="E137" s="50" t="s">
        <v>821</v>
      </c>
      <c r="F137" s="52">
        <v>1</v>
      </c>
      <c r="G137" s="50" t="s">
        <v>295</v>
      </c>
      <c r="H137" s="50" t="s">
        <v>24</v>
      </c>
      <c r="I137" s="53">
        <v>860066942</v>
      </c>
      <c r="J137" s="50" t="s">
        <v>818</v>
      </c>
      <c r="K137" s="50" t="s">
        <v>293</v>
      </c>
      <c r="L137" s="52" t="s">
        <v>969</v>
      </c>
      <c r="M137" s="52" t="s">
        <v>970</v>
      </c>
      <c r="N137" s="54"/>
      <c r="O137" s="50" t="s">
        <v>820</v>
      </c>
      <c r="P137" s="50">
        <v>0</v>
      </c>
      <c r="Q137" s="50" t="s">
        <v>825</v>
      </c>
      <c r="R137" s="54">
        <f>169443052+185452800</f>
        <v>354895852</v>
      </c>
      <c r="S137" s="50" t="s">
        <v>912</v>
      </c>
      <c r="T137" s="51">
        <v>40898</v>
      </c>
      <c r="U137" s="55">
        <v>43191</v>
      </c>
      <c r="V137" s="50"/>
      <c r="W137" s="50" t="s">
        <v>825</v>
      </c>
      <c r="X137" s="50" t="s">
        <v>1006</v>
      </c>
      <c r="Y137" s="50" t="s">
        <v>829</v>
      </c>
      <c r="Z137" s="97">
        <f>185452800+138846244</f>
        <v>324299044</v>
      </c>
      <c r="AA137" s="56">
        <f>+Z137/(N137+R137)</f>
        <v>0.91378651560007529</v>
      </c>
      <c r="AB137" s="56">
        <v>0.91378651560007529</v>
      </c>
      <c r="AC137" s="50" t="s">
        <v>828</v>
      </c>
    </row>
    <row r="138" spans="1:29" s="37" customFormat="1" ht="195" x14ac:dyDescent="0.25">
      <c r="A138" s="52">
        <v>2017</v>
      </c>
      <c r="B138" s="51">
        <v>43055</v>
      </c>
      <c r="C138" s="50" t="s">
        <v>62</v>
      </c>
      <c r="D138" s="52">
        <v>93</v>
      </c>
      <c r="E138" s="50" t="s">
        <v>922</v>
      </c>
      <c r="F138" s="52">
        <v>2</v>
      </c>
      <c r="G138" s="50" t="s">
        <v>661</v>
      </c>
      <c r="H138" s="50" t="s">
        <v>607</v>
      </c>
      <c r="I138" s="53">
        <v>830110570</v>
      </c>
      <c r="J138" s="50" t="s">
        <v>818</v>
      </c>
      <c r="K138" s="50" t="s">
        <v>659</v>
      </c>
      <c r="L138" s="52">
        <v>390</v>
      </c>
      <c r="M138" s="52">
        <v>564</v>
      </c>
      <c r="N138" s="54">
        <v>38000000</v>
      </c>
      <c r="O138" s="50" t="s">
        <v>820</v>
      </c>
      <c r="P138" s="50">
        <v>0</v>
      </c>
      <c r="Q138" s="50" t="s">
        <v>820</v>
      </c>
      <c r="R138" s="50">
        <v>0</v>
      </c>
      <c r="S138" s="50" t="s">
        <v>960</v>
      </c>
      <c r="T138" s="51">
        <v>43066</v>
      </c>
      <c r="U138" s="55">
        <v>43110</v>
      </c>
      <c r="V138" s="50" t="s">
        <v>819</v>
      </c>
      <c r="W138" s="50" t="s">
        <v>825</v>
      </c>
      <c r="X138" s="50" t="s">
        <v>911</v>
      </c>
      <c r="Y138" s="50" t="s">
        <v>829</v>
      </c>
      <c r="Z138" s="54">
        <v>0</v>
      </c>
      <c r="AA138" s="56">
        <f t="shared" ref="AA138:AA159" si="3">+Z138/N138</f>
        <v>0</v>
      </c>
      <c r="AB138" s="59">
        <v>0</v>
      </c>
      <c r="AC138" s="50" t="s">
        <v>828</v>
      </c>
    </row>
    <row r="139" spans="1:29" s="37" customFormat="1" ht="60" x14ac:dyDescent="0.25">
      <c r="A139" s="52">
        <v>2017</v>
      </c>
      <c r="B139" s="51">
        <v>43081</v>
      </c>
      <c r="C139" s="50" t="s">
        <v>5</v>
      </c>
      <c r="D139" s="52">
        <v>105</v>
      </c>
      <c r="E139" s="50" t="s">
        <v>836</v>
      </c>
      <c r="F139" s="52">
        <v>2</v>
      </c>
      <c r="G139" s="50" t="s">
        <v>665</v>
      </c>
      <c r="H139" s="50" t="s">
        <v>664</v>
      </c>
      <c r="I139" s="53">
        <v>900175374</v>
      </c>
      <c r="J139" s="50" t="s">
        <v>818</v>
      </c>
      <c r="K139" s="50" t="s">
        <v>662</v>
      </c>
      <c r="L139" s="52">
        <v>416</v>
      </c>
      <c r="M139" s="52">
        <v>599</v>
      </c>
      <c r="N139" s="54">
        <v>301562541</v>
      </c>
      <c r="O139" s="50" t="s">
        <v>820</v>
      </c>
      <c r="P139" s="50">
        <v>0</v>
      </c>
      <c r="Q139" s="50" t="s">
        <v>820</v>
      </c>
      <c r="R139" s="50">
        <v>0</v>
      </c>
      <c r="S139" s="50" t="s">
        <v>898</v>
      </c>
      <c r="T139" s="51">
        <v>43083</v>
      </c>
      <c r="U139" s="55">
        <v>42868</v>
      </c>
      <c r="V139" s="50" t="s">
        <v>819</v>
      </c>
      <c r="W139" s="50" t="s">
        <v>820</v>
      </c>
      <c r="X139" s="50">
        <v>0</v>
      </c>
      <c r="Y139" s="50" t="s">
        <v>666</v>
      </c>
      <c r="Z139" s="54">
        <v>0</v>
      </c>
      <c r="AA139" s="56">
        <f t="shared" si="3"/>
        <v>0</v>
      </c>
      <c r="AB139" s="61">
        <v>0.1</v>
      </c>
      <c r="AC139" s="50" t="s">
        <v>828</v>
      </c>
    </row>
    <row r="140" spans="1:29" s="37" customFormat="1" ht="90" x14ac:dyDescent="0.25">
      <c r="A140" s="52">
        <v>2017</v>
      </c>
      <c r="B140" s="51">
        <v>43095</v>
      </c>
      <c r="C140" s="50" t="s">
        <v>5</v>
      </c>
      <c r="D140" s="52">
        <v>110</v>
      </c>
      <c r="E140" s="50" t="s">
        <v>836</v>
      </c>
      <c r="F140" s="52">
        <v>6</v>
      </c>
      <c r="G140" s="50" t="s">
        <v>761</v>
      </c>
      <c r="H140" s="50" t="s">
        <v>760</v>
      </c>
      <c r="I140" s="53">
        <v>900332118</v>
      </c>
      <c r="J140" s="50" t="s">
        <v>818</v>
      </c>
      <c r="K140" s="50" t="s">
        <v>662</v>
      </c>
      <c r="L140" s="52">
        <v>440</v>
      </c>
      <c r="M140" s="52">
        <v>620</v>
      </c>
      <c r="N140" s="54">
        <v>412932177</v>
      </c>
      <c r="O140" s="50" t="s">
        <v>820</v>
      </c>
      <c r="P140" s="50">
        <v>0</v>
      </c>
      <c r="Q140" s="50" t="s">
        <v>820</v>
      </c>
      <c r="R140" s="50">
        <v>0</v>
      </c>
      <c r="S140" s="50" t="s">
        <v>824</v>
      </c>
      <c r="T140" s="51">
        <v>43095</v>
      </c>
      <c r="U140" s="50"/>
      <c r="V140" s="50"/>
      <c r="W140" s="50" t="s">
        <v>820</v>
      </c>
      <c r="X140" s="50">
        <v>0</v>
      </c>
      <c r="Y140" s="50" t="s">
        <v>762</v>
      </c>
      <c r="Z140" s="54">
        <v>0</v>
      </c>
      <c r="AA140" s="56">
        <f t="shared" si="3"/>
        <v>0</v>
      </c>
      <c r="AB140" s="59">
        <v>0</v>
      </c>
      <c r="AC140" s="50" t="s">
        <v>850</v>
      </c>
    </row>
    <row r="141" spans="1:29" s="37" customFormat="1" ht="120" x14ac:dyDescent="0.25">
      <c r="A141" s="52">
        <v>2017</v>
      </c>
      <c r="B141" s="51">
        <v>43076</v>
      </c>
      <c r="C141" s="50" t="s">
        <v>158</v>
      </c>
      <c r="D141" s="52">
        <v>102</v>
      </c>
      <c r="E141" s="50" t="s">
        <v>842</v>
      </c>
      <c r="F141" s="52">
        <v>2</v>
      </c>
      <c r="G141" s="50" t="s">
        <v>667</v>
      </c>
      <c r="H141" s="50" t="s">
        <v>666</v>
      </c>
      <c r="I141" s="53">
        <v>1014180831</v>
      </c>
      <c r="J141" s="50" t="s">
        <v>818</v>
      </c>
      <c r="K141" s="50" t="s">
        <v>662</v>
      </c>
      <c r="L141" s="52">
        <v>469</v>
      </c>
      <c r="M141" s="52">
        <v>595</v>
      </c>
      <c r="N141" s="54">
        <v>8392000</v>
      </c>
      <c r="O141" s="50" t="s">
        <v>820</v>
      </c>
      <c r="P141" s="50">
        <v>0</v>
      </c>
      <c r="Q141" s="50" t="s">
        <v>820</v>
      </c>
      <c r="R141" s="50">
        <v>0</v>
      </c>
      <c r="S141" s="50" t="s">
        <v>898</v>
      </c>
      <c r="T141" s="51">
        <v>43083</v>
      </c>
      <c r="U141" s="55">
        <v>43233</v>
      </c>
      <c r="V141" s="50" t="s">
        <v>819</v>
      </c>
      <c r="W141" s="50" t="s">
        <v>820</v>
      </c>
      <c r="X141" s="50">
        <v>0</v>
      </c>
      <c r="Y141" s="50" t="s">
        <v>829</v>
      </c>
      <c r="Z141" s="54">
        <v>0</v>
      </c>
      <c r="AA141" s="56">
        <f t="shared" si="3"/>
        <v>0</v>
      </c>
      <c r="AB141" s="61">
        <v>0.1</v>
      </c>
      <c r="AC141" s="50" t="s">
        <v>828</v>
      </c>
    </row>
    <row r="142" spans="1:29" s="37" customFormat="1" ht="90" x14ac:dyDescent="0.25">
      <c r="A142" s="52">
        <v>2017</v>
      </c>
      <c r="B142" s="51">
        <v>43076</v>
      </c>
      <c r="C142" s="50" t="s">
        <v>62</v>
      </c>
      <c r="D142" s="52">
        <v>100</v>
      </c>
      <c r="E142" s="50" t="s">
        <v>922</v>
      </c>
      <c r="F142" s="52">
        <v>3</v>
      </c>
      <c r="G142" s="50" t="s">
        <v>669</v>
      </c>
      <c r="H142" s="50" t="s">
        <v>668</v>
      </c>
      <c r="I142" s="53">
        <v>900131139</v>
      </c>
      <c r="J142" s="50" t="s">
        <v>818</v>
      </c>
      <c r="K142" s="50" t="s">
        <v>662</v>
      </c>
      <c r="L142" s="52">
        <v>443</v>
      </c>
      <c r="M142" s="52">
        <v>594</v>
      </c>
      <c r="N142" s="54">
        <v>145000000</v>
      </c>
      <c r="O142" s="50" t="s">
        <v>820</v>
      </c>
      <c r="P142" s="50">
        <v>0</v>
      </c>
      <c r="Q142" s="50" t="s">
        <v>820</v>
      </c>
      <c r="R142" s="50">
        <v>0</v>
      </c>
      <c r="S142" s="55" t="s">
        <v>906</v>
      </c>
      <c r="T142" s="51">
        <v>43084</v>
      </c>
      <c r="U142" s="55">
        <v>43173</v>
      </c>
      <c r="V142" s="50" t="s">
        <v>819</v>
      </c>
      <c r="W142" s="50" t="s">
        <v>820</v>
      </c>
      <c r="X142" s="50">
        <v>0</v>
      </c>
      <c r="Y142" s="50" t="s">
        <v>829</v>
      </c>
      <c r="Z142" s="54">
        <v>0</v>
      </c>
      <c r="AA142" s="56">
        <f t="shared" si="3"/>
        <v>0</v>
      </c>
      <c r="AB142" s="59">
        <v>0.16666666666666666</v>
      </c>
      <c r="AC142" s="50" t="s">
        <v>828</v>
      </c>
    </row>
    <row r="143" spans="1:29" s="37" customFormat="1" ht="150" x14ac:dyDescent="0.25">
      <c r="A143" s="52">
        <v>2017</v>
      </c>
      <c r="B143" s="51">
        <v>43095</v>
      </c>
      <c r="C143" s="50" t="s">
        <v>158</v>
      </c>
      <c r="D143" s="52">
        <v>111</v>
      </c>
      <c r="E143" s="50" t="s">
        <v>842</v>
      </c>
      <c r="F143" s="52">
        <v>6</v>
      </c>
      <c r="G143" s="50" t="s">
        <v>763</v>
      </c>
      <c r="H143" s="50" t="s">
        <v>762</v>
      </c>
      <c r="I143" s="53">
        <v>80220338</v>
      </c>
      <c r="J143" s="50" t="s">
        <v>818</v>
      </c>
      <c r="K143" s="50" t="s">
        <v>662</v>
      </c>
      <c r="L143" s="52">
        <v>502</v>
      </c>
      <c r="M143" s="52">
        <v>623</v>
      </c>
      <c r="N143" s="54">
        <v>13600000</v>
      </c>
      <c r="O143" s="50" t="s">
        <v>820</v>
      </c>
      <c r="P143" s="50">
        <v>0</v>
      </c>
      <c r="Q143" s="50" t="s">
        <v>820</v>
      </c>
      <c r="R143" s="50">
        <v>0</v>
      </c>
      <c r="S143" s="50" t="s">
        <v>824</v>
      </c>
      <c r="T143" s="51">
        <v>43095</v>
      </c>
      <c r="U143" s="50"/>
      <c r="V143" s="50"/>
      <c r="W143" s="50" t="s">
        <v>820</v>
      </c>
      <c r="X143" s="50">
        <v>0</v>
      </c>
      <c r="Y143" s="50" t="s">
        <v>829</v>
      </c>
      <c r="Z143" s="54">
        <v>0</v>
      </c>
      <c r="AA143" s="56">
        <f t="shared" si="3"/>
        <v>0</v>
      </c>
      <c r="AB143" s="59">
        <v>0</v>
      </c>
      <c r="AC143" s="50" t="s">
        <v>850</v>
      </c>
    </row>
    <row r="144" spans="1:29" s="37" customFormat="1" ht="182.25" customHeight="1" x14ac:dyDescent="0.25">
      <c r="A144" s="52">
        <v>2017</v>
      </c>
      <c r="B144" s="51">
        <v>43095</v>
      </c>
      <c r="C144" s="50" t="s">
        <v>89</v>
      </c>
      <c r="D144" s="52">
        <v>108</v>
      </c>
      <c r="E144" s="50" t="s">
        <v>966</v>
      </c>
      <c r="F144" s="52">
        <v>10</v>
      </c>
      <c r="G144" s="50" t="s">
        <v>765</v>
      </c>
      <c r="H144" s="50" t="s">
        <v>764</v>
      </c>
      <c r="I144" s="53">
        <v>830515117</v>
      </c>
      <c r="J144" s="50" t="s">
        <v>818</v>
      </c>
      <c r="K144" s="50" t="s">
        <v>585</v>
      </c>
      <c r="L144" s="52">
        <v>428</v>
      </c>
      <c r="M144" s="52">
        <v>621</v>
      </c>
      <c r="N144" s="54">
        <v>132275212</v>
      </c>
      <c r="O144" s="50" t="s">
        <v>820</v>
      </c>
      <c r="P144" s="50">
        <v>0</v>
      </c>
      <c r="Q144" s="50" t="s">
        <v>820</v>
      </c>
      <c r="R144" s="50">
        <v>0</v>
      </c>
      <c r="S144" s="50" t="s">
        <v>849</v>
      </c>
      <c r="T144" s="51"/>
      <c r="U144" s="50"/>
      <c r="V144" s="50" t="s">
        <v>819</v>
      </c>
      <c r="W144" s="50" t="s">
        <v>820</v>
      </c>
      <c r="X144" s="50">
        <v>0</v>
      </c>
      <c r="Y144" s="50" t="s">
        <v>829</v>
      </c>
      <c r="Z144" s="54">
        <v>0</v>
      </c>
      <c r="AA144" s="56">
        <f t="shared" si="3"/>
        <v>0</v>
      </c>
      <c r="AB144" s="59">
        <v>0</v>
      </c>
      <c r="AC144" s="50" t="s">
        <v>850</v>
      </c>
    </row>
    <row r="145" spans="1:29" s="37" customFormat="1" ht="135" x14ac:dyDescent="0.25">
      <c r="A145" s="52">
        <v>2017</v>
      </c>
      <c r="B145" s="51">
        <v>42887</v>
      </c>
      <c r="C145" s="50" t="s">
        <v>160</v>
      </c>
      <c r="D145" s="52">
        <v>54</v>
      </c>
      <c r="E145" s="50" t="s">
        <v>821</v>
      </c>
      <c r="F145" s="52">
        <v>1</v>
      </c>
      <c r="G145" s="50" t="s">
        <v>587</v>
      </c>
      <c r="H145" s="50" t="s">
        <v>64</v>
      </c>
      <c r="I145" s="53">
        <v>52530406</v>
      </c>
      <c r="J145" s="50" t="s">
        <v>818</v>
      </c>
      <c r="K145" s="50" t="s">
        <v>585</v>
      </c>
      <c r="L145" s="52">
        <v>316</v>
      </c>
      <c r="M145" s="52">
        <v>356</v>
      </c>
      <c r="N145" s="54">
        <v>31500000</v>
      </c>
      <c r="O145" s="50" t="s">
        <v>820</v>
      </c>
      <c r="P145" s="50">
        <v>0</v>
      </c>
      <c r="Q145" s="50" t="s">
        <v>820</v>
      </c>
      <c r="R145" s="50">
        <v>0</v>
      </c>
      <c r="S145" s="50" t="s">
        <v>848</v>
      </c>
      <c r="T145" s="51">
        <v>42887</v>
      </c>
      <c r="U145" s="55">
        <v>43180</v>
      </c>
      <c r="V145" s="50" t="s">
        <v>819</v>
      </c>
      <c r="W145" s="50" t="s">
        <v>820</v>
      </c>
      <c r="X145" s="50">
        <v>0</v>
      </c>
      <c r="Y145" s="50" t="s">
        <v>829</v>
      </c>
      <c r="Z145" s="54">
        <v>16950000</v>
      </c>
      <c r="AA145" s="56">
        <f t="shared" si="3"/>
        <v>0.53809523809523807</v>
      </c>
      <c r="AB145" s="56">
        <v>0.53809523809523807</v>
      </c>
      <c r="AC145" s="50" t="s">
        <v>828</v>
      </c>
    </row>
    <row r="146" spans="1:29" s="37" customFormat="1" ht="75" x14ac:dyDescent="0.25">
      <c r="A146" s="52">
        <v>2017</v>
      </c>
      <c r="B146" s="51">
        <v>43084</v>
      </c>
      <c r="C146" s="50" t="s">
        <v>49</v>
      </c>
      <c r="D146" s="52">
        <v>106</v>
      </c>
      <c r="E146" s="50" t="s">
        <v>836</v>
      </c>
      <c r="F146" s="52">
        <v>6</v>
      </c>
      <c r="G146" s="50" t="s">
        <v>671</v>
      </c>
      <c r="H146" s="50" t="s">
        <v>670</v>
      </c>
      <c r="I146" s="53">
        <v>901138676</v>
      </c>
      <c r="J146" s="50" t="s">
        <v>818</v>
      </c>
      <c r="K146" s="50" t="s">
        <v>585</v>
      </c>
      <c r="L146" s="52">
        <v>423</v>
      </c>
      <c r="M146" s="52">
        <v>603</v>
      </c>
      <c r="N146" s="54">
        <v>1081421777</v>
      </c>
      <c r="O146" s="60" t="s">
        <v>820</v>
      </c>
      <c r="P146" s="60">
        <v>0</v>
      </c>
      <c r="Q146" s="60" t="s">
        <v>820</v>
      </c>
      <c r="R146" s="60">
        <v>0</v>
      </c>
      <c r="S146" s="50" t="s">
        <v>849</v>
      </c>
      <c r="T146" s="51"/>
      <c r="U146" s="50"/>
      <c r="V146" s="50" t="s">
        <v>819</v>
      </c>
      <c r="W146" s="50" t="s">
        <v>820</v>
      </c>
      <c r="X146" s="50">
        <v>0</v>
      </c>
      <c r="Y146" s="50" t="s">
        <v>764</v>
      </c>
      <c r="Z146" s="54">
        <v>0</v>
      </c>
      <c r="AA146" s="56">
        <f t="shared" si="3"/>
        <v>0</v>
      </c>
      <c r="AB146" s="59">
        <v>0</v>
      </c>
      <c r="AC146" s="50" t="s">
        <v>850</v>
      </c>
    </row>
    <row r="147" spans="1:29" s="37" customFormat="1" ht="105" x14ac:dyDescent="0.25">
      <c r="A147" s="52">
        <v>2017</v>
      </c>
      <c r="B147" s="51">
        <v>43000</v>
      </c>
      <c r="C147" s="50" t="s">
        <v>160</v>
      </c>
      <c r="D147" s="52">
        <v>77</v>
      </c>
      <c r="E147" s="50" t="s">
        <v>821</v>
      </c>
      <c r="F147" s="52">
        <v>1</v>
      </c>
      <c r="G147" s="50" t="s">
        <v>686</v>
      </c>
      <c r="H147" s="50" t="s">
        <v>685</v>
      </c>
      <c r="I147" s="53">
        <v>17387532</v>
      </c>
      <c r="J147" s="50" t="s">
        <v>818</v>
      </c>
      <c r="K147" s="50" t="s">
        <v>296</v>
      </c>
      <c r="L147" s="52">
        <v>398</v>
      </c>
      <c r="M147" s="52">
        <v>477</v>
      </c>
      <c r="N147" s="54">
        <v>6984133</v>
      </c>
      <c r="O147" s="50" t="s">
        <v>820</v>
      </c>
      <c r="P147" s="50">
        <v>0</v>
      </c>
      <c r="Q147" s="50" t="s">
        <v>820</v>
      </c>
      <c r="R147" s="50">
        <v>0</v>
      </c>
      <c r="S147" s="50" t="s">
        <v>946</v>
      </c>
      <c r="T147" s="51">
        <v>43031</v>
      </c>
      <c r="U147" s="55">
        <v>43130</v>
      </c>
      <c r="V147" s="50" t="s">
        <v>819</v>
      </c>
      <c r="W147" s="50" t="s">
        <v>820</v>
      </c>
      <c r="X147" s="50">
        <v>0</v>
      </c>
      <c r="Y147" s="50" t="s">
        <v>829</v>
      </c>
      <c r="Z147" s="54">
        <v>3705867</v>
      </c>
      <c r="AA147" s="56">
        <f t="shared" si="3"/>
        <v>0.53061231794984431</v>
      </c>
      <c r="AB147" s="59">
        <v>0.53061231794984431</v>
      </c>
      <c r="AC147" s="50" t="s">
        <v>828</v>
      </c>
    </row>
    <row r="148" spans="1:29" s="37" customFormat="1" ht="105" x14ac:dyDescent="0.25">
      <c r="A148" s="52">
        <v>2017</v>
      </c>
      <c r="B148" s="51">
        <v>43002</v>
      </c>
      <c r="C148" s="50" t="s">
        <v>160</v>
      </c>
      <c r="D148" s="52">
        <v>74</v>
      </c>
      <c r="E148" s="50" t="s">
        <v>821</v>
      </c>
      <c r="F148" s="52">
        <v>1</v>
      </c>
      <c r="G148" s="50" t="s">
        <v>679</v>
      </c>
      <c r="H148" s="50" t="s">
        <v>678</v>
      </c>
      <c r="I148" s="53">
        <v>1020818420</v>
      </c>
      <c r="J148" s="50" t="s">
        <v>818</v>
      </c>
      <c r="K148" s="50" t="s">
        <v>296</v>
      </c>
      <c r="L148" s="52">
        <v>397</v>
      </c>
      <c r="M148" s="52">
        <v>476</v>
      </c>
      <c r="N148" s="54">
        <v>4821600</v>
      </c>
      <c r="O148" s="50" t="s">
        <v>820</v>
      </c>
      <c r="P148" s="50">
        <v>0</v>
      </c>
      <c r="Q148" s="50" t="s">
        <v>820</v>
      </c>
      <c r="R148" s="50">
        <v>0</v>
      </c>
      <c r="S148" s="50" t="s">
        <v>946</v>
      </c>
      <c r="T148" s="51">
        <v>43031</v>
      </c>
      <c r="U148" s="55">
        <v>43130</v>
      </c>
      <c r="V148" s="50" t="s">
        <v>819</v>
      </c>
      <c r="W148" s="50" t="s">
        <v>820</v>
      </c>
      <c r="X148" s="50">
        <v>0</v>
      </c>
      <c r="Y148" s="50" t="s">
        <v>829</v>
      </c>
      <c r="Z148" s="54">
        <v>2558400</v>
      </c>
      <c r="AA148" s="56">
        <f t="shared" si="3"/>
        <v>0.53061224489795922</v>
      </c>
      <c r="AB148" s="59">
        <v>0.53061224489795922</v>
      </c>
      <c r="AC148" s="50" t="s">
        <v>828</v>
      </c>
    </row>
    <row r="149" spans="1:29" s="37" customFormat="1" ht="120" x14ac:dyDescent="0.25">
      <c r="A149" s="52">
        <v>2017</v>
      </c>
      <c r="B149" s="51">
        <v>43000</v>
      </c>
      <c r="C149" s="50" t="s">
        <v>160</v>
      </c>
      <c r="D149" s="52">
        <v>72</v>
      </c>
      <c r="E149" s="50" t="s">
        <v>821</v>
      </c>
      <c r="F149" s="52">
        <v>1</v>
      </c>
      <c r="G149" s="50" t="s">
        <v>681</v>
      </c>
      <c r="H149" s="50" t="s">
        <v>684</v>
      </c>
      <c r="I149" s="53">
        <v>80858244</v>
      </c>
      <c r="J149" s="50" t="s">
        <v>818</v>
      </c>
      <c r="K149" s="50" t="s">
        <v>296</v>
      </c>
      <c r="L149" s="52">
        <v>393</v>
      </c>
      <c r="M149" s="52">
        <v>478</v>
      </c>
      <c r="N149" s="54">
        <v>4821600</v>
      </c>
      <c r="O149" s="50" t="s">
        <v>820</v>
      </c>
      <c r="P149" s="50">
        <v>0</v>
      </c>
      <c r="Q149" s="50" t="s">
        <v>820</v>
      </c>
      <c r="R149" s="50">
        <v>0</v>
      </c>
      <c r="S149" s="50" t="s">
        <v>946</v>
      </c>
      <c r="T149" s="51">
        <v>43031</v>
      </c>
      <c r="U149" s="55">
        <v>43130</v>
      </c>
      <c r="V149" s="50" t="s">
        <v>819</v>
      </c>
      <c r="W149" s="50" t="s">
        <v>820</v>
      </c>
      <c r="X149" s="50">
        <v>0</v>
      </c>
      <c r="Y149" s="50" t="s">
        <v>829</v>
      </c>
      <c r="Z149" s="54">
        <v>2558400</v>
      </c>
      <c r="AA149" s="56">
        <f t="shared" si="3"/>
        <v>0.53061224489795922</v>
      </c>
      <c r="AB149" s="59">
        <v>0.53061224489795922</v>
      </c>
      <c r="AC149" s="50" t="s">
        <v>828</v>
      </c>
    </row>
    <row r="150" spans="1:29" s="37" customFormat="1" ht="135" x14ac:dyDescent="0.25">
      <c r="A150" s="52">
        <v>2017</v>
      </c>
      <c r="B150" s="51">
        <v>43002</v>
      </c>
      <c r="C150" s="50" t="s">
        <v>160</v>
      </c>
      <c r="D150" s="52">
        <v>75</v>
      </c>
      <c r="E150" s="50" t="s">
        <v>821</v>
      </c>
      <c r="F150" s="52">
        <v>1</v>
      </c>
      <c r="G150" s="50" t="s">
        <v>683</v>
      </c>
      <c r="H150" s="50" t="s">
        <v>682</v>
      </c>
      <c r="I150" s="53">
        <v>16289948</v>
      </c>
      <c r="J150" s="50" t="s">
        <v>818</v>
      </c>
      <c r="K150" s="50" t="s">
        <v>296</v>
      </c>
      <c r="L150" s="52">
        <v>392</v>
      </c>
      <c r="M150" s="52">
        <v>480</v>
      </c>
      <c r="N150" s="54">
        <v>4821600</v>
      </c>
      <c r="O150" s="50" t="s">
        <v>820</v>
      </c>
      <c r="P150" s="50">
        <v>0</v>
      </c>
      <c r="Q150" s="50" t="s">
        <v>820</v>
      </c>
      <c r="R150" s="50">
        <v>0</v>
      </c>
      <c r="S150" s="50" t="s">
        <v>946</v>
      </c>
      <c r="T150" s="51">
        <v>43031</v>
      </c>
      <c r="U150" s="55">
        <v>43130</v>
      </c>
      <c r="V150" s="50" t="s">
        <v>819</v>
      </c>
      <c r="W150" s="50" t="s">
        <v>820</v>
      </c>
      <c r="X150" s="50">
        <v>0</v>
      </c>
      <c r="Y150" s="50" t="s">
        <v>829</v>
      </c>
      <c r="Z150" s="54">
        <v>2558400</v>
      </c>
      <c r="AA150" s="56">
        <f t="shared" si="3"/>
        <v>0.53061224489795922</v>
      </c>
      <c r="AB150" s="56">
        <v>0.53061224489795922</v>
      </c>
      <c r="AC150" s="50" t="s">
        <v>828</v>
      </c>
    </row>
    <row r="151" spans="1:29" s="37" customFormat="1" ht="120" x14ac:dyDescent="0.25">
      <c r="A151" s="52">
        <v>2017</v>
      </c>
      <c r="B151" s="51">
        <v>43002</v>
      </c>
      <c r="C151" s="50" t="s">
        <v>160</v>
      </c>
      <c r="D151" s="52">
        <v>76</v>
      </c>
      <c r="E151" s="50" t="s">
        <v>821</v>
      </c>
      <c r="F151" s="52">
        <v>1</v>
      </c>
      <c r="G151" s="50" t="s">
        <v>681</v>
      </c>
      <c r="H151" s="50" t="s">
        <v>680</v>
      </c>
      <c r="I151" s="53">
        <v>1049605658</v>
      </c>
      <c r="J151" s="50" t="s">
        <v>818</v>
      </c>
      <c r="K151" s="50" t="s">
        <v>296</v>
      </c>
      <c r="L151" s="52">
        <v>391</v>
      </c>
      <c r="M151" s="52">
        <v>479</v>
      </c>
      <c r="N151" s="54">
        <v>4821600</v>
      </c>
      <c r="O151" s="50" t="s">
        <v>820</v>
      </c>
      <c r="P151" s="50">
        <v>0</v>
      </c>
      <c r="Q151" s="50" t="s">
        <v>820</v>
      </c>
      <c r="R151" s="50">
        <v>0</v>
      </c>
      <c r="S151" s="50" t="s">
        <v>946</v>
      </c>
      <c r="T151" s="51">
        <v>43031</v>
      </c>
      <c r="U151" s="55">
        <v>43130</v>
      </c>
      <c r="V151" s="50" t="s">
        <v>819</v>
      </c>
      <c r="W151" s="50" t="s">
        <v>820</v>
      </c>
      <c r="X151" s="50">
        <v>0</v>
      </c>
      <c r="Y151" s="50" t="s">
        <v>829</v>
      </c>
      <c r="Z151" s="54">
        <v>2558400</v>
      </c>
      <c r="AA151" s="56">
        <f t="shared" si="3"/>
        <v>0.53061224489795922</v>
      </c>
      <c r="AB151" s="59">
        <v>0.53061224489795922</v>
      </c>
      <c r="AC151" s="50" t="s">
        <v>828</v>
      </c>
    </row>
    <row r="152" spans="1:29" s="37" customFormat="1" ht="75" x14ac:dyDescent="0.25">
      <c r="A152" s="52">
        <v>2017</v>
      </c>
      <c r="B152" s="51">
        <v>43033</v>
      </c>
      <c r="C152" s="50" t="s">
        <v>613</v>
      </c>
      <c r="D152" s="52">
        <v>30057221</v>
      </c>
      <c r="E152" s="50" t="s">
        <v>994</v>
      </c>
      <c r="F152" s="52">
        <v>1</v>
      </c>
      <c r="G152" s="50" t="s">
        <v>674</v>
      </c>
      <c r="H152" s="50" t="s">
        <v>675</v>
      </c>
      <c r="I152" s="53">
        <v>900404431</v>
      </c>
      <c r="J152" s="50" t="s">
        <v>818</v>
      </c>
      <c r="K152" s="50" t="s">
        <v>296</v>
      </c>
      <c r="L152" s="52">
        <v>350</v>
      </c>
      <c r="M152" s="52">
        <v>532</v>
      </c>
      <c r="N152" s="54">
        <v>146456448</v>
      </c>
      <c r="O152" s="50" t="s">
        <v>820</v>
      </c>
      <c r="P152" s="50">
        <v>0</v>
      </c>
      <c r="Q152" s="50" t="s">
        <v>820</v>
      </c>
      <c r="R152" s="50">
        <v>0</v>
      </c>
      <c r="S152" s="50" t="s">
        <v>998</v>
      </c>
      <c r="T152" s="51">
        <v>43038</v>
      </c>
      <c r="U152" s="55">
        <v>43100</v>
      </c>
      <c r="V152" s="50"/>
      <c r="W152" s="50" t="s">
        <v>820</v>
      </c>
      <c r="X152" s="50">
        <v>0</v>
      </c>
      <c r="Y152" s="50" t="s">
        <v>829</v>
      </c>
      <c r="Z152" s="54">
        <v>26589337</v>
      </c>
      <c r="AA152" s="56">
        <f t="shared" si="3"/>
        <v>0.18155115300898189</v>
      </c>
      <c r="AB152" s="59">
        <v>1</v>
      </c>
      <c r="AC152" s="50" t="s">
        <v>841</v>
      </c>
    </row>
    <row r="153" spans="1:29" s="37" customFormat="1" ht="75" x14ac:dyDescent="0.25">
      <c r="A153" s="52">
        <v>2017</v>
      </c>
      <c r="B153" s="51">
        <v>43033</v>
      </c>
      <c r="C153" s="50" t="s">
        <v>613</v>
      </c>
      <c r="D153" s="52">
        <v>30057221</v>
      </c>
      <c r="E153" s="50" t="s">
        <v>994</v>
      </c>
      <c r="F153" s="52">
        <v>1</v>
      </c>
      <c r="G153" s="50" t="s">
        <v>674</v>
      </c>
      <c r="H153" s="50" t="s">
        <v>566</v>
      </c>
      <c r="I153" s="53">
        <v>860071250</v>
      </c>
      <c r="J153" s="50" t="s">
        <v>818</v>
      </c>
      <c r="K153" s="50" t="s">
        <v>296</v>
      </c>
      <c r="L153" s="52">
        <v>350</v>
      </c>
      <c r="M153" s="52">
        <v>531</v>
      </c>
      <c r="N153" s="54">
        <v>688379</v>
      </c>
      <c r="O153" s="50" t="s">
        <v>820</v>
      </c>
      <c r="P153" s="50">
        <v>0</v>
      </c>
      <c r="Q153" s="50" t="s">
        <v>820</v>
      </c>
      <c r="R153" s="50">
        <v>0</v>
      </c>
      <c r="S153" s="50" t="s">
        <v>998</v>
      </c>
      <c r="T153" s="51">
        <v>43038</v>
      </c>
      <c r="U153" s="55">
        <v>43100</v>
      </c>
      <c r="V153" s="50"/>
      <c r="W153" s="50" t="s">
        <v>820</v>
      </c>
      <c r="X153" s="50">
        <v>0</v>
      </c>
      <c r="Y153" s="50" t="s">
        <v>829</v>
      </c>
      <c r="Z153" s="54">
        <v>688379</v>
      </c>
      <c r="AA153" s="56">
        <f t="shared" si="3"/>
        <v>1</v>
      </c>
      <c r="AB153" s="59">
        <v>1</v>
      </c>
      <c r="AC153" s="50" t="s">
        <v>841</v>
      </c>
    </row>
    <row r="154" spans="1:29" s="37" customFormat="1" ht="75" x14ac:dyDescent="0.25">
      <c r="A154" s="52">
        <v>2017</v>
      </c>
      <c r="B154" s="51">
        <v>43033</v>
      </c>
      <c r="C154" s="50" t="s">
        <v>613</v>
      </c>
      <c r="D154" s="52">
        <v>300572210</v>
      </c>
      <c r="E154" s="50" t="s">
        <v>994</v>
      </c>
      <c r="F154" s="52">
        <v>1</v>
      </c>
      <c r="G154" s="50" t="s">
        <v>674</v>
      </c>
      <c r="H154" s="50" t="s">
        <v>612</v>
      </c>
      <c r="I154" s="53">
        <v>830103828</v>
      </c>
      <c r="J154" s="50" t="s">
        <v>818</v>
      </c>
      <c r="K154" s="50" t="s">
        <v>296</v>
      </c>
      <c r="L154" s="52">
        <v>350</v>
      </c>
      <c r="M154" s="52">
        <v>530</v>
      </c>
      <c r="N154" s="54">
        <v>2270075</v>
      </c>
      <c r="O154" s="50" t="s">
        <v>820</v>
      </c>
      <c r="P154" s="50">
        <v>0</v>
      </c>
      <c r="Q154" s="50" t="s">
        <v>820</v>
      </c>
      <c r="R154" s="50">
        <v>0</v>
      </c>
      <c r="S154" s="50" t="s">
        <v>998</v>
      </c>
      <c r="T154" s="51">
        <v>43038</v>
      </c>
      <c r="U154" s="55">
        <v>43100</v>
      </c>
      <c r="V154" s="50"/>
      <c r="W154" s="50" t="s">
        <v>820</v>
      </c>
      <c r="X154" s="50">
        <v>0</v>
      </c>
      <c r="Y154" s="50" t="s">
        <v>829</v>
      </c>
      <c r="Z154" s="54">
        <v>1135038</v>
      </c>
      <c r="AA154" s="56">
        <f t="shared" si="3"/>
        <v>0.50000022025703994</v>
      </c>
      <c r="AB154" s="59">
        <v>1</v>
      </c>
      <c r="AC154" s="50" t="s">
        <v>841</v>
      </c>
    </row>
    <row r="155" spans="1:29" s="37" customFormat="1" ht="105" x14ac:dyDescent="0.25">
      <c r="A155" s="52">
        <v>2017</v>
      </c>
      <c r="B155" s="51">
        <v>43027</v>
      </c>
      <c r="C155" s="50" t="s">
        <v>61</v>
      </c>
      <c r="D155" s="52">
        <v>88</v>
      </c>
      <c r="E155" s="50" t="s">
        <v>836</v>
      </c>
      <c r="F155" s="52">
        <v>60</v>
      </c>
      <c r="G155" s="50" t="s">
        <v>673</v>
      </c>
      <c r="H155" s="50" t="s">
        <v>672</v>
      </c>
      <c r="I155" s="53">
        <v>900283268</v>
      </c>
      <c r="J155" s="50" t="s">
        <v>818</v>
      </c>
      <c r="K155" s="50" t="s">
        <v>296</v>
      </c>
      <c r="L155" s="52">
        <v>349</v>
      </c>
      <c r="M155" s="52">
        <v>522</v>
      </c>
      <c r="N155" s="54">
        <v>5216531922</v>
      </c>
      <c r="O155" s="50" t="s">
        <v>820</v>
      </c>
      <c r="P155" s="50">
        <v>0</v>
      </c>
      <c r="Q155" s="50" t="s">
        <v>820</v>
      </c>
      <c r="R155" s="50">
        <v>0</v>
      </c>
      <c r="S155" s="50" t="s">
        <v>824</v>
      </c>
      <c r="T155" s="51"/>
      <c r="U155" s="50"/>
      <c r="V155" s="50"/>
      <c r="W155" s="50" t="s">
        <v>820</v>
      </c>
      <c r="X155" s="50">
        <v>0</v>
      </c>
      <c r="Y155" s="50" t="s">
        <v>676</v>
      </c>
      <c r="Z155" s="54">
        <v>0</v>
      </c>
      <c r="AA155" s="56">
        <f t="shared" si="3"/>
        <v>0</v>
      </c>
      <c r="AB155" s="59">
        <v>0</v>
      </c>
      <c r="AC155" s="50" t="s">
        <v>850</v>
      </c>
    </row>
    <row r="156" spans="1:29" s="37" customFormat="1" ht="150" x14ac:dyDescent="0.25">
      <c r="A156" s="52">
        <v>2017</v>
      </c>
      <c r="B156" s="51">
        <v>43063</v>
      </c>
      <c r="C156" s="50" t="s">
        <v>89</v>
      </c>
      <c r="D156" s="52">
        <v>99</v>
      </c>
      <c r="E156" s="50" t="s">
        <v>966</v>
      </c>
      <c r="F156" s="52">
        <v>20</v>
      </c>
      <c r="G156" s="50" t="s">
        <v>677</v>
      </c>
      <c r="H156" s="50" t="s">
        <v>676</v>
      </c>
      <c r="I156" s="53">
        <v>900045355</v>
      </c>
      <c r="J156" s="50" t="s">
        <v>818</v>
      </c>
      <c r="K156" s="50" t="s">
        <v>296</v>
      </c>
      <c r="L156" s="52">
        <v>348</v>
      </c>
      <c r="M156" s="52">
        <v>573</v>
      </c>
      <c r="N156" s="54">
        <v>549161676</v>
      </c>
      <c r="O156" s="50" t="s">
        <v>820</v>
      </c>
      <c r="P156" s="50">
        <v>0</v>
      </c>
      <c r="Q156" s="50" t="s">
        <v>820</v>
      </c>
      <c r="R156" s="50">
        <v>0</v>
      </c>
      <c r="S156" s="50" t="s">
        <v>824</v>
      </c>
      <c r="T156" s="51">
        <v>43063</v>
      </c>
      <c r="U156" s="50"/>
      <c r="V156" s="50"/>
      <c r="W156" s="50" t="s">
        <v>820</v>
      </c>
      <c r="X156" s="50">
        <v>0</v>
      </c>
      <c r="Y156" s="50" t="s">
        <v>829</v>
      </c>
      <c r="Z156" s="54">
        <v>0</v>
      </c>
      <c r="AA156" s="56">
        <f t="shared" si="3"/>
        <v>0</v>
      </c>
      <c r="AB156" s="59">
        <v>0</v>
      </c>
      <c r="AC156" s="50" t="s">
        <v>850</v>
      </c>
    </row>
    <row r="157" spans="1:29" s="33" customFormat="1" ht="120" x14ac:dyDescent="0.25">
      <c r="A157" s="68">
        <v>2017</v>
      </c>
      <c r="B157" s="80">
        <v>42801</v>
      </c>
      <c r="C157" s="60" t="s">
        <v>160</v>
      </c>
      <c r="D157" s="68">
        <v>47</v>
      </c>
      <c r="E157" s="60" t="s">
        <v>821</v>
      </c>
      <c r="F157" s="68">
        <v>1</v>
      </c>
      <c r="G157" s="60" t="s">
        <v>300</v>
      </c>
      <c r="H157" s="60" t="s">
        <v>299</v>
      </c>
      <c r="I157" s="69">
        <v>52152211</v>
      </c>
      <c r="J157" s="60" t="s">
        <v>818</v>
      </c>
      <c r="K157" s="60" t="s">
        <v>296</v>
      </c>
      <c r="L157" s="68">
        <v>265</v>
      </c>
      <c r="M157" s="68">
        <v>298</v>
      </c>
      <c r="N157" s="70">
        <v>31500000</v>
      </c>
      <c r="O157" s="60" t="s">
        <v>820</v>
      </c>
      <c r="P157" s="60">
        <v>0</v>
      </c>
      <c r="Q157" s="60" t="s">
        <v>820</v>
      </c>
      <c r="R157" s="60">
        <v>0</v>
      </c>
      <c r="S157" s="60" t="s">
        <v>848</v>
      </c>
      <c r="T157" s="80">
        <v>42804</v>
      </c>
      <c r="U157" s="81">
        <v>43017</v>
      </c>
      <c r="V157" s="60"/>
      <c r="W157" s="60" t="s">
        <v>820</v>
      </c>
      <c r="X157" s="60">
        <v>0</v>
      </c>
      <c r="Y157" s="60" t="s">
        <v>829</v>
      </c>
      <c r="Z157" s="70">
        <v>31500000</v>
      </c>
      <c r="AA157" s="71">
        <f t="shared" si="3"/>
        <v>1</v>
      </c>
      <c r="AB157" s="83">
        <v>1</v>
      </c>
      <c r="AC157" s="60" t="s">
        <v>822</v>
      </c>
    </row>
    <row r="158" spans="1:29" s="37" customFormat="1" ht="120" x14ac:dyDescent="0.25">
      <c r="A158" s="52">
        <v>2017</v>
      </c>
      <c r="B158" s="51">
        <v>42787</v>
      </c>
      <c r="C158" s="50" t="s">
        <v>160</v>
      </c>
      <c r="D158" s="52">
        <v>36</v>
      </c>
      <c r="E158" s="50" t="s">
        <v>821</v>
      </c>
      <c r="F158" s="52">
        <v>1</v>
      </c>
      <c r="G158" s="50" t="s">
        <v>301</v>
      </c>
      <c r="H158" s="50" t="s">
        <v>190</v>
      </c>
      <c r="I158" s="53">
        <v>79796327</v>
      </c>
      <c r="J158" s="50" t="s">
        <v>818</v>
      </c>
      <c r="K158" s="50" t="s">
        <v>296</v>
      </c>
      <c r="L158" s="52">
        <v>253</v>
      </c>
      <c r="M158" s="52">
        <v>268</v>
      </c>
      <c r="N158" s="54">
        <v>46650000</v>
      </c>
      <c r="O158" s="50" t="s">
        <v>820</v>
      </c>
      <c r="P158" s="50">
        <v>0</v>
      </c>
      <c r="Q158" s="50" t="s">
        <v>820</v>
      </c>
      <c r="R158" s="50">
        <v>0</v>
      </c>
      <c r="S158" s="50"/>
      <c r="T158" s="51">
        <v>42787</v>
      </c>
      <c r="U158" s="55">
        <v>43100</v>
      </c>
      <c r="V158" s="50"/>
      <c r="W158" s="50" t="s">
        <v>820</v>
      </c>
      <c r="X158" s="50">
        <v>0</v>
      </c>
      <c r="Y158" s="50" t="s">
        <v>829</v>
      </c>
      <c r="Z158" s="54">
        <v>44100980</v>
      </c>
      <c r="AA158" s="56">
        <f t="shared" si="3"/>
        <v>0.94535862808145765</v>
      </c>
      <c r="AB158" s="78">
        <v>1</v>
      </c>
      <c r="AC158" s="50" t="s">
        <v>841</v>
      </c>
    </row>
    <row r="159" spans="1:29" s="37" customFormat="1" ht="135" x14ac:dyDescent="0.25">
      <c r="A159" s="52">
        <v>2017</v>
      </c>
      <c r="B159" s="51">
        <v>42776</v>
      </c>
      <c r="C159" s="50" t="s">
        <v>160</v>
      </c>
      <c r="D159" s="52">
        <v>14</v>
      </c>
      <c r="E159" s="50" t="s">
        <v>821</v>
      </c>
      <c r="F159" s="52">
        <v>1</v>
      </c>
      <c r="G159" s="50" t="s">
        <v>302</v>
      </c>
      <c r="H159" s="50" t="s">
        <v>156</v>
      </c>
      <c r="I159" s="53">
        <v>51604977</v>
      </c>
      <c r="J159" s="50" t="s">
        <v>818</v>
      </c>
      <c r="K159" s="50" t="s">
        <v>296</v>
      </c>
      <c r="L159" s="52">
        <v>229</v>
      </c>
      <c r="M159" s="52">
        <v>244</v>
      </c>
      <c r="N159" s="54">
        <v>64400000</v>
      </c>
      <c r="O159" s="50" t="s">
        <v>820</v>
      </c>
      <c r="P159" s="52">
        <v>0</v>
      </c>
      <c r="Q159" s="50" t="s">
        <v>820</v>
      </c>
      <c r="R159" s="84">
        <v>0</v>
      </c>
      <c r="S159" s="50" t="s">
        <v>863</v>
      </c>
      <c r="T159" s="51">
        <v>42776</v>
      </c>
      <c r="U159" s="55">
        <v>43100</v>
      </c>
      <c r="V159" s="50"/>
      <c r="W159" s="50" t="s">
        <v>820</v>
      </c>
      <c r="X159" s="50">
        <v>0</v>
      </c>
      <c r="Y159" s="50" t="s">
        <v>829</v>
      </c>
      <c r="Z159" s="54">
        <v>61000000</v>
      </c>
      <c r="AA159" s="56">
        <f t="shared" si="3"/>
        <v>0.94720496894409933</v>
      </c>
      <c r="AB159" s="78">
        <v>1</v>
      </c>
      <c r="AC159" s="50" t="s">
        <v>841</v>
      </c>
    </row>
    <row r="160" spans="1:29" s="36" customFormat="1" ht="195" x14ac:dyDescent="0.25">
      <c r="A160" s="44">
        <v>2017</v>
      </c>
      <c r="B160" s="43">
        <v>42776</v>
      </c>
      <c r="C160" s="42" t="s">
        <v>160</v>
      </c>
      <c r="D160" s="44">
        <v>17</v>
      </c>
      <c r="E160" s="42" t="s">
        <v>821</v>
      </c>
      <c r="F160" s="44">
        <v>1</v>
      </c>
      <c r="G160" s="42" t="s">
        <v>298</v>
      </c>
      <c r="H160" s="42" t="s">
        <v>199</v>
      </c>
      <c r="I160" s="45">
        <v>1024515563</v>
      </c>
      <c r="J160" s="42" t="s">
        <v>818</v>
      </c>
      <c r="K160" s="42" t="s">
        <v>296</v>
      </c>
      <c r="L160" s="44" t="s">
        <v>868</v>
      </c>
      <c r="M160" s="44" t="s">
        <v>869</v>
      </c>
      <c r="N160" s="46">
        <v>38640000</v>
      </c>
      <c r="O160" s="42" t="s">
        <v>820</v>
      </c>
      <c r="P160" s="42">
        <v>0</v>
      </c>
      <c r="Q160" s="42" t="s">
        <v>825</v>
      </c>
      <c r="R160" s="46">
        <v>1200000</v>
      </c>
      <c r="S160" s="42" t="s">
        <v>863</v>
      </c>
      <c r="T160" s="43">
        <v>42776</v>
      </c>
      <c r="U160" s="47">
        <v>43110</v>
      </c>
      <c r="V160" s="42" t="s">
        <v>819</v>
      </c>
      <c r="W160" s="42" t="s">
        <v>825</v>
      </c>
      <c r="X160" s="42" t="s">
        <v>870</v>
      </c>
      <c r="Y160" s="42" t="s">
        <v>829</v>
      </c>
      <c r="Z160" s="46">
        <v>36600000</v>
      </c>
      <c r="AA160" s="48">
        <f>+Z160/(N160+R160)</f>
        <v>0.91867469879518071</v>
      </c>
      <c r="AB160" s="49">
        <v>0.91867469879518071</v>
      </c>
      <c r="AC160" s="42" t="s">
        <v>828</v>
      </c>
    </row>
    <row r="161" spans="1:29" s="37" customFormat="1" ht="105" x14ac:dyDescent="0.25">
      <c r="A161" s="52">
        <v>2017</v>
      </c>
      <c r="B161" s="51">
        <v>43096</v>
      </c>
      <c r="C161" s="50" t="s">
        <v>166</v>
      </c>
      <c r="D161" s="52">
        <v>24288</v>
      </c>
      <c r="E161" s="50" t="s">
        <v>995</v>
      </c>
      <c r="F161" s="52">
        <v>3</v>
      </c>
      <c r="G161" s="50" t="s">
        <v>770</v>
      </c>
      <c r="H161" s="50" t="s">
        <v>769</v>
      </c>
      <c r="I161" s="53">
        <v>901134817</v>
      </c>
      <c r="J161" s="50" t="s">
        <v>818</v>
      </c>
      <c r="K161" s="50" t="s">
        <v>767</v>
      </c>
      <c r="L161" s="52">
        <v>509</v>
      </c>
      <c r="M161" s="52">
        <v>625</v>
      </c>
      <c r="N161" s="54">
        <v>622599000</v>
      </c>
      <c r="O161" s="50" t="s">
        <v>820</v>
      </c>
      <c r="P161" s="50">
        <v>0</v>
      </c>
      <c r="Q161" s="50" t="s">
        <v>820</v>
      </c>
      <c r="R161" s="50">
        <v>0</v>
      </c>
      <c r="S161" s="50" t="s">
        <v>1004</v>
      </c>
      <c r="T161" s="51">
        <v>43096</v>
      </c>
      <c r="U161" s="55">
        <v>43611</v>
      </c>
      <c r="V161" s="50" t="s">
        <v>819</v>
      </c>
      <c r="W161" s="50" t="s">
        <v>820</v>
      </c>
      <c r="X161" s="50">
        <v>0</v>
      </c>
      <c r="Y161" s="50" t="s">
        <v>829</v>
      </c>
      <c r="Z161" s="97">
        <v>0</v>
      </c>
      <c r="AA161" s="56">
        <f t="shared" ref="AA161:AA167" si="4">+Z161/N161</f>
        <v>0</v>
      </c>
      <c r="AB161" s="50">
        <v>0</v>
      </c>
      <c r="AC161" s="50" t="s">
        <v>828</v>
      </c>
    </row>
    <row r="162" spans="1:29" s="37" customFormat="1" ht="195" x14ac:dyDescent="0.25">
      <c r="A162" s="52">
        <v>2017</v>
      </c>
      <c r="B162" s="51">
        <v>43049</v>
      </c>
      <c r="C162" s="50" t="s">
        <v>90</v>
      </c>
      <c r="D162" s="52">
        <v>3</v>
      </c>
      <c r="E162" s="50" t="s">
        <v>821</v>
      </c>
      <c r="F162" s="52">
        <v>1</v>
      </c>
      <c r="G162" s="50" t="s">
        <v>689</v>
      </c>
      <c r="H162" s="50" t="s">
        <v>104</v>
      </c>
      <c r="I162" s="53">
        <v>860030197</v>
      </c>
      <c r="J162" s="50" t="s">
        <v>818</v>
      </c>
      <c r="K162" s="50" t="s">
        <v>687</v>
      </c>
      <c r="L162" s="52">
        <v>452</v>
      </c>
      <c r="M162" s="52">
        <v>560</v>
      </c>
      <c r="N162" s="54">
        <v>97500000</v>
      </c>
      <c r="O162" s="50" t="s">
        <v>820</v>
      </c>
      <c r="P162" s="50">
        <v>0</v>
      </c>
      <c r="Q162" s="50" t="s">
        <v>820</v>
      </c>
      <c r="R162" s="50">
        <v>0</v>
      </c>
      <c r="S162" s="50" t="s">
        <v>849</v>
      </c>
      <c r="T162" s="51"/>
      <c r="U162" s="50"/>
      <c r="V162" s="50"/>
      <c r="W162" s="50" t="s">
        <v>820</v>
      </c>
      <c r="X162" s="50">
        <v>0</v>
      </c>
      <c r="Y162" s="50" t="s">
        <v>829</v>
      </c>
      <c r="Z162" s="54">
        <v>0</v>
      </c>
      <c r="AA162" s="56">
        <f t="shared" si="4"/>
        <v>0</v>
      </c>
      <c r="AB162" s="56">
        <v>0</v>
      </c>
      <c r="AC162" s="50" t="s">
        <v>850</v>
      </c>
    </row>
    <row r="163" spans="1:29" ht="45" x14ac:dyDescent="0.25">
      <c r="A163" s="40">
        <v>2017</v>
      </c>
      <c r="B163" s="64">
        <v>42736</v>
      </c>
      <c r="C163" s="63" t="s">
        <v>28</v>
      </c>
      <c r="D163" s="40">
        <v>1</v>
      </c>
      <c r="E163" s="63" t="s">
        <v>819</v>
      </c>
      <c r="F163" s="40" t="s">
        <v>819</v>
      </c>
      <c r="G163" s="63" t="s">
        <v>305</v>
      </c>
      <c r="H163" s="63" t="s">
        <v>70</v>
      </c>
      <c r="I163" s="65">
        <v>860011153</v>
      </c>
      <c r="J163" s="63" t="s">
        <v>818</v>
      </c>
      <c r="K163" s="63" t="s">
        <v>303</v>
      </c>
      <c r="L163" s="40">
        <v>202</v>
      </c>
      <c r="M163" s="40">
        <v>200</v>
      </c>
      <c r="N163" s="66">
        <v>56100</v>
      </c>
      <c r="O163" s="63" t="s">
        <v>820</v>
      </c>
      <c r="P163" s="63">
        <v>0</v>
      </c>
      <c r="Q163" s="63" t="s">
        <v>820</v>
      </c>
      <c r="R163" s="63">
        <v>0</v>
      </c>
      <c r="S163" s="63" t="s">
        <v>819</v>
      </c>
      <c r="T163" s="64">
        <v>42736</v>
      </c>
      <c r="U163" s="63" t="s">
        <v>819</v>
      </c>
      <c r="V163" s="63" t="s">
        <v>819</v>
      </c>
      <c r="W163" s="63" t="s">
        <v>820</v>
      </c>
      <c r="X163" s="63">
        <v>0</v>
      </c>
      <c r="Y163" s="63" t="s">
        <v>819</v>
      </c>
      <c r="Z163" s="66">
        <v>56100</v>
      </c>
      <c r="AA163" s="67">
        <f t="shared" si="4"/>
        <v>1</v>
      </c>
      <c r="AB163" s="63" t="s">
        <v>819</v>
      </c>
      <c r="AC163" s="63" t="s">
        <v>819</v>
      </c>
    </row>
    <row r="164" spans="1:29" s="33" customFormat="1" ht="90" x14ac:dyDescent="0.25">
      <c r="A164" s="68">
        <v>2017</v>
      </c>
      <c r="B164" s="80">
        <v>42776</v>
      </c>
      <c r="C164" s="60" t="s">
        <v>160</v>
      </c>
      <c r="D164" s="68">
        <v>2</v>
      </c>
      <c r="E164" s="60" t="s">
        <v>821</v>
      </c>
      <c r="F164" s="68">
        <v>1</v>
      </c>
      <c r="G164" s="60" t="s">
        <v>308</v>
      </c>
      <c r="H164" s="60" t="s">
        <v>182</v>
      </c>
      <c r="I164" s="69">
        <v>79692076</v>
      </c>
      <c r="J164" s="60" t="s">
        <v>818</v>
      </c>
      <c r="K164" s="60" t="s">
        <v>303</v>
      </c>
      <c r="L164" s="68">
        <v>215</v>
      </c>
      <c r="M164" s="68">
        <v>239</v>
      </c>
      <c r="N164" s="70">
        <v>56800000</v>
      </c>
      <c r="O164" s="63" t="s">
        <v>820</v>
      </c>
      <c r="P164" s="63">
        <v>0</v>
      </c>
      <c r="Q164" s="63" t="s">
        <v>820</v>
      </c>
      <c r="R164" s="63">
        <v>0</v>
      </c>
      <c r="S164" s="60" t="s">
        <v>824</v>
      </c>
      <c r="T164" s="79">
        <v>42776</v>
      </c>
      <c r="U164" s="81">
        <v>43017</v>
      </c>
      <c r="V164" s="60"/>
      <c r="W164" s="63" t="s">
        <v>820</v>
      </c>
      <c r="X164" s="63">
        <v>0</v>
      </c>
      <c r="Y164" s="60" t="s">
        <v>829</v>
      </c>
      <c r="Z164" s="70">
        <v>56800000</v>
      </c>
      <c r="AA164" s="71">
        <f t="shared" si="4"/>
        <v>1</v>
      </c>
      <c r="AB164" s="82">
        <v>1</v>
      </c>
      <c r="AC164" s="85" t="s">
        <v>822</v>
      </c>
    </row>
    <row r="165" spans="1:29" s="33" customFormat="1" ht="90" x14ac:dyDescent="0.25">
      <c r="A165" s="68">
        <v>2017</v>
      </c>
      <c r="B165" s="80">
        <v>42776</v>
      </c>
      <c r="C165" s="60" t="s">
        <v>160</v>
      </c>
      <c r="D165" s="68">
        <v>3</v>
      </c>
      <c r="E165" s="60" t="s">
        <v>821</v>
      </c>
      <c r="F165" s="68">
        <v>1</v>
      </c>
      <c r="G165" s="60" t="s">
        <v>309</v>
      </c>
      <c r="H165" s="60" t="s">
        <v>188</v>
      </c>
      <c r="I165" s="69">
        <v>52879389</v>
      </c>
      <c r="J165" s="60" t="s">
        <v>818</v>
      </c>
      <c r="K165" s="60" t="s">
        <v>303</v>
      </c>
      <c r="L165" s="68">
        <v>216</v>
      </c>
      <c r="M165" s="68">
        <v>232</v>
      </c>
      <c r="N165" s="70">
        <v>56800000</v>
      </c>
      <c r="O165" s="63" t="s">
        <v>820</v>
      </c>
      <c r="P165" s="63">
        <v>0</v>
      </c>
      <c r="Q165" s="63" t="s">
        <v>820</v>
      </c>
      <c r="R165" s="63">
        <v>0</v>
      </c>
      <c r="S165" s="60" t="s">
        <v>824</v>
      </c>
      <c r="T165" s="80">
        <v>42776</v>
      </c>
      <c r="U165" s="81">
        <v>43017</v>
      </c>
      <c r="V165" s="60"/>
      <c r="W165" s="63" t="s">
        <v>820</v>
      </c>
      <c r="X165" s="63">
        <v>0</v>
      </c>
      <c r="Y165" s="60" t="s">
        <v>829</v>
      </c>
      <c r="Z165" s="70">
        <v>56800000</v>
      </c>
      <c r="AA165" s="71">
        <f t="shared" si="4"/>
        <v>1</v>
      </c>
      <c r="AB165" s="71">
        <v>1</v>
      </c>
      <c r="AC165" s="60" t="s">
        <v>822</v>
      </c>
    </row>
    <row r="166" spans="1:29" s="33" customFormat="1" ht="135" x14ac:dyDescent="0.25">
      <c r="A166" s="68">
        <v>2017</v>
      </c>
      <c r="B166" s="80">
        <v>42776</v>
      </c>
      <c r="C166" s="60" t="s">
        <v>160</v>
      </c>
      <c r="D166" s="68">
        <v>9</v>
      </c>
      <c r="E166" s="60" t="s">
        <v>821</v>
      </c>
      <c r="F166" s="68">
        <v>1</v>
      </c>
      <c r="G166" s="60" t="s">
        <v>310</v>
      </c>
      <c r="H166" s="60" t="s">
        <v>168</v>
      </c>
      <c r="I166" s="69">
        <v>79235519</v>
      </c>
      <c r="J166" s="60" t="s">
        <v>818</v>
      </c>
      <c r="K166" s="60" t="s">
        <v>303</v>
      </c>
      <c r="L166" s="68">
        <v>218</v>
      </c>
      <c r="M166" s="68">
        <v>242</v>
      </c>
      <c r="N166" s="70">
        <v>44000000</v>
      </c>
      <c r="O166" s="60" t="s">
        <v>820</v>
      </c>
      <c r="P166" s="60">
        <v>0</v>
      </c>
      <c r="Q166" s="60" t="s">
        <v>820</v>
      </c>
      <c r="R166" s="60">
        <v>0</v>
      </c>
      <c r="S166" s="60" t="s">
        <v>824</v>
      </c>
      <c r="T166" s="80">
        <v>42776</v>
      </c>
      <c r="U166" s="81">
        <v>43017</v>
      </c>
      <c r="V166" s="60"/>
      <c r="W166" s="60" t="s">
        <v>820</v>
      </c>
      <c r="X166" s="68">
        <v>0</v>
      </c>
      <c r="Y166" s="60" t="s">
        <v>829</v>
      </c>
      <c r="Z166" s="70">
        <v>44000000</v>
      </c>
      <c r="AA166" s="71">
        <f t="shared" si="4"/>
        <v>1</v>
      </c>
      <c r="AB166" s="83">
        <v>1</v>
      </c>
      <c r="AC166" s="60" t="s">
        <v>822</v>
      </c>
    </row>
    <row r="167" spans="1:29" s="33" customFormat="1" ht="120" x14ac:dyDescent="0.25">
      <c r="A167" s="68">
        <v>2017</v>
      </c>
      <c r="B167" s="80">
        <v>42776</v>
      </c>
      <c r="C167" s="60" t="s">
        <v>160</v>
      </c>
      <c r="D167" s="68">
        <v>5</v>
      </c>
      <c r="E167" s="60" t="s">
        <v>821</v>
      </c>
      <c r="F167" s="68">
        <v>1</v>
      </c>
      <c r="G167" s="60" t="s">
        <v>313</v>
      </c>
      <c r="H167" s="60" t="s">
        <v>198</v>
      </c>
      <c r="I167" s="69">
        <v>53166511</v>
      </c>
      <c r="J167" s="60" t="s">
        <v>818</v>
      </c>
      <c r="K167" s="60" t="s">
        <v>303</v>
      </c>
      <c r="L167" s="68">
        <v>221</v>
      </c>
      <c r="M167" s="68">
        <v>234</v>
      </c>
      <c r="N167" s="70">
        <v>44000000</v>
      </c>
      <c r="O167" s="63" t="s">
        <v>820</v>
      </c>
      <c r="P167" s="63">
        <v>0</v>
      </c>
      <c r="Q167" s="63" t="s">
        <v>820</v>
      </c>
      <c r="R167" s="63">
        <v>0</v>
      </c>
      <c r="S167" s="60" t="s">
        <v>824</v>
      </c>
      <c r="T167" s="80">
        <v>42776</v>
      </c>
      <c r="U167" s="86">
        <v>43017</v>
      </c>
      <c r="V167" s="60"/>
      <c r="W167" s="63" t="s">
        <v>820</v>
      </c>
      <c r="X167" s="63">
        <v>0</v>
      </c>
      <c r="Y167" s="60" t="s">
        <v>829</v>
      </c>
      <c r="Z167" s="70">
        <v>44000000</v>
      </c>
      <c r="AA167" s="71">
        <f t="shared" si="4"/>
        <v>1</v>
      </c>
      <c r="AB167" s="82">
        <v>1</v>
      </c>
      <c r="AC167" s="60" t="s">
        <v>822</v>
      </c>
    </row>
    <row r="168" spans="1:29" s="36" customFormat="1" ht="120" x14ac:dyDescent="0.25">
      <c r="A168" s="44">
        <v>2017</v>
      </c>
      <c r="B168" s="43">
        <v>42776</v>
      </c>
      <c r="C168" s="42" t="s">
        <v>160</v>
      </c>
      <c r="D168" s="44">
        <v>4</v>
      </c>
      <c r="E168" s="42" t="s">
        <v>821</v>
      </c>
      <c r="F168" s="44">
        <v>1</v>
      </c>
      <c r="G168" s="42" t="s">
        <v>314</v>
      </c>
      <c r="H168" s="42" t="s">
        <v>77</v>
      </c>
      <c r="I168" s="45">
        <v>52437503</v>
      </c>
      <c r="J168" s="42" t="s">
        <v>818</v>
      </c>
      <c r="K168" s="42" t="s">
        <v>303</v>
      </c>
      <c r="L168" s="44" t="s">
        <v>826</v>
      </c>
      <c r="M168" s="44" t="s">
        <v>827</v>
      </c>
      <c r="N168" s="46">
        <v>24800000</v>
      </c>
      <c r="O168" s="42" t="s">
        <v>820</v>
      </c>
      <c r="P168" s="42">
        <v>0</v>
      </c>
      <c r="Q168" s="42" t="s">
        <v>825</v>
      </c>
      <c r="R168" s="46">
        <f>8266667+1240000</f>
        <v>9506667</v>
      </c>
      <c r="S168" s="42" t="s">
        <v>824</v>
      </c>
      <c r="T168" s="43">
        <v>42776</v>
      </c>
      <c r="U168" s="75">
        <v>43110</v>
      </c>
      <c r="V168" s="42" t="s">
        <v>819</v>
      </c>
      <c r="W168" s="42" t="s">
        <v>825</v>
      </c>
      <c r="X168" s="73" t="s">
        <v>830</v>
      </c>
      <c r="Y168" s="42" t="s">
        <v>829</v>
      </c>
      <c r="Z168" s="46">
        <f>24800000+6716667</f>
        <v>31516667</v>
      </c>
      <c r="AA168" s="87">
        <f>+Z168/(N168+R168)</f>
        <v>0.91867469958536052</v>
      </c>
      <c r="AB168" s="87">
        <v>0.91867469958536052</v>
      </c>
      <c r="AC168" s="42" t="s">
        <v>828</v>
      </c>
    </row>
    <row r="169" spans="1:29" s="36" customFormat="1" ht="120" x14ac:dyDescent="0.25">
      <c r="A169" s="44">
        <v>2017</v>
      </c>
      <c r="B169" s="43">
        <v>42776</v>
      </c>
      <c r="C169" s="42" t="s">
        <v>160</v>
      </c>
      <c r="D169" s="44">
        <v>8</v>
      </c>
      <c r="E169" s="42" t="s">
        <v>821</v>
      </c>
      <c r="F169" s="44">
        <v>1</v>
      </c>
      <c r="G169" s="42" t="s">
        <v>313</v>
      </c>
      <c r="H169" s="42" t="s">
        <v>197</v>
      </c>
      <c r="I169" s="45">
        <v>52430619</v>
      </c>
      <c r="J169" s="42" t="s">
        <v>818</v>
      </c>
      <c r="K169" s="42" t="s">
        <v>303</v>
      </c>
      <c r="L169" s="44" t="s">
        <v>855</v>
      </c>
      <c r="M169" s="44" t="s">
        <v>856</v>
      </c>
      <c r="N169" s="46">
        <v>44000000</v>
      </c>
      <c r="O169" s="42" t="s">
        <v>820</v>
      </c>
      <c r="P169" s="42">
        <v>0</v>
      </c>
      <c r="Q169" s="42" t="s">
        <v>825</v>
      </c>
      <c r="R169" s="46">
        <f>14666666+2200000</f>
        <v>16866666</v>
      </c>
      <c r="S169" s="42" t="s">
        <v>824</v>
      </c>
      <c r="T169" s="43">
        <v>42776</v>
      </c>
      <c r="U169" s="47">
        <v>43110</v>
      </c>
      <c r="V169" s="42" t="s">
        <v>819</v>
      </c>
      <c r="W169" s="42" t="s">
        <v>825</v>
      </c>
      <c r="X169" s="42" t="s">
        <v>830</v>
      </c>
      <c r="Y169" s="42" t="s">
        <v>829</v>
      </c>
      <c r="Z169" s="46">
        <f>44000000+11916666</f>
        <v>55916666</v>
      </c>
      <c r="AA169" s="48">
        <f>+Z169/(N169+R169)</f>
        <v>0.91867469790443257</v>
      </c>
      <c r="AB169" s="49">
        <v>0.91867469790443257</v>
      </c>
      <c r="AC169" s="42" t="s">
        <v>828</v>
      </c>
    </row>
    <row r="170" spans="1:29" s="36" customFormat="1" ht="75" x14ac:dyDescent="0.25">
      <c r="A170" s="44">
        <v>2017</v>
      </c>
      <c r="B170" s="43">
        <v>42776</v>
      </c>
      <c r="C170" s="42" t="s">
        <v>160</v>
      </c>
      <c r="D170" s="44">
        <v>7</v>
      </c>
      <c r="E170" s="42" t="s">
        <v>821</v>
      </c>
      <c r="F170" s="44">
        <v>1</v>
      </c>
      <c r="G170" s="42" t="s">
        <v>315</v>
      </c>
      <c r="H170" s="42" t="s">
        <v>189</v>
      </c>
      <c r="I170" s="45">
        <v>1014213880</v>
      </c>
      <c r="J170" s="42" t="s">
        <v>818</v>
      </c>
      <c r="K170" s="42" t="s">
        <v>303</v>
      </c>
      <c r="L170" s="44" t="s">
        <v>852</v>
      </c>
      <c r="M170" s="44" t="s">
        <v>853</v>
      </c>
      <c r="N170" s="46">
        <v>32459552</v>
      </c>
      <c r="O170" s="42" t="s">
        <v>820</v>
      </c>
      <c r="P170" s="42">
        <v>0</v>
      </c>
      <c r="Q170" s="42" t="s">
        <v>825</v>
      </c>
      <c r="R170" s="46">
        <f>10819850+1622977</f>
        <v>12442827</v>
      </c>
      <c r="S170" s="42" t="s">
        <v>824</v>
      </c>
      <c r="T170" s="43">
        <v>42776</v>
      </c>
      <c r="U170" s="47">
        <v>43110</v>
      </c>
      <c r="V170" s="42" t="s">
        <v>819</v>
      </c>
      <c r="W170" s="42" t="s">
        <v>825</v>
      </c>
      <c r="X170" s="42" t="s">
        <v>830</v>
      </c>
      <c r="Y170" s="42" t="s">
        <v>829</v>
      </c>
      <c r="Z170" s="46">
        <f>32459552+8791129</f>
        <v>41250681</v>
      </c>
      <c r="AA170" s="48">
        <f>+Z170/(N170+R170)</f>
        <v>0.91867473213390316</v>
      </c>
      <c r="AB170" s="49">
        <f>+Z170/(R170+N170)</f>
        <v>0.91867473213390316</v>
      </c>
      <c r="AC170" s="49" t="s">
        <v>828</v>
      </c>
    </row>
    <row r="171" spans="1:29" s="36" customFormat="1" ht="105" x14ac:dyDescent="0.25">
      <c r="A171" s="44">
        <v>2017</v>
      </c>
      <c r="B171" s="43">
        <v>42776</v>
      </c>
      <c r="C171" s="42" t="s">
        <v>160</v>
      </c>
      <c r="D171" s="44">
        <v>6</v>
      </c>
      <c r="E171" s="42" t="s">
        <v>821</v>
      </c>
      <c r="F171" s="96">
        <v>1</v>
      </c>
      <c r="G171" s="42" t="s">
        <v>316</v>
      </c>
      <c r="H171" s="42" t="s">
        <v>183</v>
      </c>
      <c r="I171" s="45">
        <v>53102450</v>
      </c>
      <c r="J171" s="42" t="s">
        <v>818</v>
      </c>
      <c r="K171" s="42" t="s">
        <v>303</v>
      </c>
      <c r="L171" s="44">
        <v>225</v>
      </c>
      <c r="M171" s="44">
        <v>237</v>
      </c>
      <c r="N171" s="46">
        <v>16800000</v>
      </c>
      <c r="O171" s="42" t="s">
        <v>820</v>
      </c>
      <c r="P171" s="42">
        <v>0</v>
      </c>
      <c r="Q171" s="42" t="s">
        <v>825</v>
      </c>
      <c r="R171" s="46">
        <v>5600000</v>
      </c>
      <c r="S171" s="42" t="s">
        <v>824</v>
      </c>
      <c r="T171" s="43">
        <v>42776</v>
      </c>
      <c r="U171" s="47">
        <v>43098</v>
      </c>
      <c r="V171" s="42"/>
      <c r="W171" s="42" t="s">
        <v>825</v>
      </c>
      <c r="X171" s="42" t="s">
        <v>851</v>
      </c>
      <c r="Y171" s="42" t="s">
        <v>829</v>
      </c>
      <c r="Z171" s="46">
        <v>16800000</v>
      </c>
      <c r="AA171" s="48">
        <f>+Z171/N171</f>
        <v>1</v>
      </c>
      <c r="AB171" s="48">
        <v>1</v>
      </c>
      <c r="AC171" s="42" t="s">
        <v>841</v>
      </c>
    </row>
    <row r="172" spans="1:29" s="36" customFormat="1" ht="150" x14ac:dyDescent="0.25">
      <c r="A172" s="44">
        <v>2017</v>
      </c>
      <c r="B172" s="43">
        <v>42776</v>
      </c>
      <c r="C172" s="42" t="s">
        <v>160</v>
      </c>
      <c r="D172" s="44">
        <v>16</v>
      </c>
      <c r="E172" s="42" t="s">
        <v>821</v>
      </c>
      <c r="F172" s="44">
        <v>1</v>
      </c>
      <c r="G172" s="42" t="s">
        <v>317</v>
      </c>
      <c r="H172" s="42" t="s">
        <v>83</v>
      </c>
      <c r="I172" s="45">
        <v>1010190370</v>
      </c>
      <c r="J172" s="42" t="s">
        <v>818</v>
      </c>
      <c r="K172" s="42" t="s">
        <v>303</v>
      </c>
      <c r="L172" s="44" t="s">
        <v>866</v>
      </c>
      <c r="M172" s="44" t="s">
        <v>867</v>
      </c>
      <c r="N172" s="46">
        <v>37600000</v>
      </c>
      <c r="O172" s="42" t="s">
        <v>820</v>
      </c>
      <c r="P172" s="42">
        <v>0</v>
      </c>
      <c r="Q172" s="42" t="s">
        <v>825</v>
      </c>
      <c r="R172" s="46">
        <f>12533333+1880000</f>
        <v>14413333</v>
      </c>
      <c r="S172" s="42" t="s">
        <v>824</v>
      </c>
      <c r="T172" s="43">
        <v>42776</v>
      </c>
      <c r="U172" s="47">
        <v>43110</v>
      </c>
      <c r="V172" s="42" t="s">
        <v>819</v>
      </c>
      <c r="W172" s="42" t="s">
        <v>825</v>
      </c>
      <c r="X172" s="42" t="s">
        <v>830</v>
      </c>
      <c r="Y172" s="42" t="s">
        <v>829</v>
      </c>
      <c r="Z172" s="46">
        <f>37600000+10183333</f>
        <v>47783333</v>
      </c>
      <c r="AA172" s="48">
        <f>+Z172/(N172+R172)</f>
        <v>0.91867469827399828</v>
      </c>
      <c r="AB172" s="49">
        <v>0.91867469827399828</v>
      </c>
      <c r="AC172" s="42" t="s">
        <v>828</v>
      </c>
    </row>
    <row r="173" spans="1:29" s="36" customFormat="1" ht="165" x14ac:dyDescent="0.25">
      <c r="A173" s="44">
        <v>2017</v>
      </c>
      <c r="B173" s="43">
        <v>42776</v>
      </c>
      <c r="C173" s="42" t="s">
        <v>160</v>
      </c>
      <c r="D173" s="44">
        <v>11</v>
      </c>
      <c r="E173" s="42" t="s">
        <v>821</v>
      </c>
      <c r="F173" s="44">
        <v>1</v>
      </c>
      <c r="G173" s="42" t="s">
        <v>318</v>
      </c>
      <c r="H173" s="42" t="s">
        <v>187</v>
      </c>
      <c r="I173" s="45">
        <v>1070586930</v>
      </c>
      <c r="J173" s="42" t="s">
        <v>818</v>
      </c>
      <c r="K173" s="42" t="s">
        <v>303</v>
      </c>
      <c r="L173" s="44" t="s">
        <v>859</v>
      </c>
      <c r="M173" s="44" t="s">
        <v>860</v>
      </c>
      <c r="N173" s="46">
        <v>44000000</v>
      </c>
      <c r="O173" s="42" t="s">
        <v>820</v>
      </c>
      <c r="P173" s="42">
        <v>0</v>
      </c>
      <c r="Q173" s="42" t="s">
        <v>825</v>
      </c>
      <c r="R173" s="46">
        <v>14666666</v>
      </c>
      <c r="S173" s="42" t="s">
        <v>824</v>
      </c>
      <c r="T173" s="43">
        <v>42776</v>
      </c>
      <c r="U173" s="47">
        <v>43098</v>
      </c>
      <c r="V173" s="42"/>
      <c r="W173" s="42" t="s">
        <v>825</v>
      </c>
      <c r="X173" s="42" t="s">
        <v>851</v>
      </c>
      <c r="Y173" s="42" t="s">
        <v>829</v>
      </c>
      <c r="Z173" s="46">
        <f>44000000+11916667</f>
        <v>55916667</v>
      </c>
      <c r="AA173" s="48">
        <f>+Z173/(N173+R173)</f>
        <v>0.95312501651278425</v>
      </c>
      <c r="AB173" s="72">
        <v>1</v>
      </c>
      <c r="AC173" s="42" t="s">
        <v>841</v>
      </c>
    </row>
    <row r="174" spans="1:29" s="36" customFormat="1" ht="90" x14ac:dyDescent="0.25">
      <c r="A174" s="44">
        <v>2017</v>
      </c>
      <c r="B174" s="43">
        <v>42776</v>
      </c>
      <c r="C174" s="42" t="s">
        <v>160</v>
      </c>
      <c r="D174" s="44">
        <v>10</v>
      </c>
      <c r="E174" s="42" t="s">
        <v>821</v>
      </c>
      <c r="F174" s="44">
        <v>1</v>
      </c>
      <c r="G174" s="42" t="s">
        <v>319</v>
      </c>
      <c r="H174" s="42" t="s">
        <v>76</v>
      </c>
      <c r="I174" s="45">
        <v>51907536</v>
      </c>
      <c r="J174" s="42" t="s">
        <v>818</v>
      </c>
      <c r="K174" s="42" t="s">
        <v>303</v>
      </c>
      <c r="L174" s="44" t="s">
        <v>857</v>
      </c>
      <c r="M174" s="44" t="s">
        <v>858</v>
      </c>
      <c r="N174" s="46">
        <v>21600000</v>
      </c>
      <c r="O174" s="42" t="s">
        <v>820</v>
      </c>
      <c r="P174" s="42">
        <v>0</v>
      </c>
      <c r="Q174" s="42" t="s">
        <v>825</v>
      </c>
      <c r="R174" s="46">
        <f>7200000+1080000</f>
        <v>8280000</v>
      </c>
      <c r="S174" s="42" t="s">
        <v>824</v>
      </c>
      <c r="T174" s="43">
        <v>42776</v>
      </c>
      <c r="U174" s="47">
        <v>43110</v>
      </c>
      <c r="V174" s="42" t="s">
        <v>819</v>
      </c>
      <c r="W174" s="42" t="s">
        <v>825</v>
      </c>
      <c r="X174" s="42" t="s">
        <v>830</v>
      </c>
      <c r="Y174" s="42" t="s">
        <v>829</v>
      </c>
      <c r="Z174" s="46">
        <f>21600000+5850000</f>
        <v>27450000</v>
      </c>
      <c r="AA174" s="48">
        <f>+Z174/(N174+R174)</f>
        <v>0.91867469879518071</v>
      </c>
      <c r="AB174" s="48">
        <v>0.91867469879518071</v>
      </c>
      <c r="AC174" s="42" t="s">
        <v>828</v>
      </c>
    </row>
    <row r="175" spans="1:29" s="36" customFormat="1" ht="120" x14ac:dyDescent="0.25">
      <c r="A175" s="44">
        <v>2017</v>
      </c>
      <c r="B175" s="43">
        <v>42776</v>
      </c>
      <c r="C175" s="42" t="s">
        <v>160</v>
      </c>
      <c r="D175" s="44">
        <v>15</v>
      </c>
      <c r="E175" s="42" t="s">
        <v>821</v>
      </c>
      <c r="F175" s="44">
        <v>1</v>
      </c>
      <c r="G175" s="42" t="s">
        <v>314</v>
      </c>
      <c r="H175" s="42" t="s">
        <v>203</v>
      </c>
      <c r="I175" s="45">
        <v>1097332656</v>
      </c>
      <c r="J175" s="42" t="s">
        <v>818</v>
      </c>
      <c r="K175" s="42" t="s">
        <v>303</v>
      </c>
      <c r="L175" s="44" t="s">
        <v>864</v>
      </c>
      <c r="M175" s="44" t="s">
        <v>865</v>
      </c>
      <c r="N175" s="46">
        <v>21600000</v>
      </c>
      <c r="O175" s="42" t="s">
        <v>820</v>
      </c>
      <c r="P175" s="42">
        <v>0</v>
      </c>
      <c r="Q175" s="42" t="s">
        <v>825</v>
      </c>
      <c r="R175" s="46">
        <f>7200000+1080000</f>
        <v>8280000</v>
      </c>
      <c r="S175" s="42" t="s">
        <v>824</v>
      </c>
      <c r="T175" s="43">
        <v>42776</v>
      </c>
      <c r="U175" s="47">
        <v>43110</v>
      </c>
      <c r="V175" s="42" t="s">
        <v>819</v>
      </c>
      <c r="W175" s="42" t="s">
        <v>825</v>
      </c>
      <c r="X175" s="42" t="s">
        <v>830</v>
      </c>
      <c r="Y175" s="42" t="s">
        <v>829</v>
      </c>
      <c r="Z175" s="46">
        <f>21600000+5850000</f>
        <v>27450000</v>
      </c>
      <c r="AA175" s="48">
        <f>+Z175/(N175+R175)</f>
        <v>0.91867469879518071</v>
      </c>
      <c r="AB175" s="49">
        <v>0.91867469879518071</v>
      </c>
      <c r="AC175" s="42" t="s">
        <v>828</v>
      </c>
    </row>
    <row r="176" spans="1:29" s="33" customFormat="1" ht="120" x14ac:dyDescent="0.25">
      <c r="A176" s="68">
        <v>2017</v>
      </c>
      <c r="B176" s="80">
        <v>42780</v>
      </c>
      <c r="C176" s="60" t="s">
        <v>160</v>
      </c>
      <c r="D176" s="68">
        <v>21</v>
      </c>
      <c r="E176" s="60" t="s">
        <v>821</v>
      </c>
      <c r="F176" s="68">
        <v>1</v>
      </c>
      <c r="G176" s="60" t="s">
        <v>320</v>
      </c>
      <c r="H176" s="60" t="s">
        <v>78</v>
      </c>
      <c r="I176" s="69">
        <v>51985575</v>
      </c>
      <c r="J176" s="60" t="s">
        <v>818</v>
      </c>
      <c r="K176" s="60" t="s">
        <v>303</v>
      </c>
      <c r="L176" s="68">
        <v>233</v>
      </c>
      <c r="M176" s="68">
        <v>250</v>
      </c>
      <c r="N176" s="70">
        <v>14000000</v>
      </c>
      <c r="O176" s="60" t="s">
        <v>820</v>
      </c>
      <c r="P176" s="60">
        <v>0</v>
      </c>
      <c r="Q176" s="60" t="s">
        <v>820</v>
      </c>
      <c r="R176" s="60">
        <v>0</v>
      </c>
      <c r="S176" s="60" t="s">
        <v>848</v>
      </c>
      <c r="T176" s="80">
        <v>42780</v>
      </c>
      <c r="U176" s="81">
        <v>42991</v>
      </c>
      <c r="V176" s="60"/>
      <c r="W176" s="60" t="s">
        <v>820</v>
      </c>
      <c r="X176" s="60">
        <v>0</v>
      </c>
      <c r="Y176" s="60" t="s">
        <v>829</v>
      </c>
      <c r="Z176" s="70">
        <v>14000000</v>
      </c>
      <c r="AA176" s="71">
        <f>+Z176/N176</f>
        <v>1</v>
      </c>
      <c r="AB176" s="83">
        <v>1</v>
      </c>
      <c r="AC176" s="60" t="s">
        <v>822</v>
      </c>
    </row>
    <row r="177" spans="1:29" s="33" customFormat="1" ht="300" x14ac:dyDescent="0.25">
      <c r="A177" s="68">
        <v>2017</v>
      </c>
      <c r="B177" s="80">
        <v>42780</v>
      </c>
      <c r="C177" s="60" t="s">
        <v>160</v>
      </c>
      <c r="D177" s="68">
        <v>18</v>
      </c>
      <c r="E177" s="60" t="s">
        <v>821</v>
      </c>
      <c r="F177" s="68">
        <v>1</v>
      </c>
      <c r="G177" s="60" t="s">
        <v>321</v>
      </c>
      <c r="H177" s="60" t="s">
        <v>224</v>
      </c>
      <c r="I177" s="69">
        <v>1144037315</v>
      </c>
      <c r="J177" s="60" t="s">
        <v>818</v>
      </c>
      <c r="K177" s="60" t="s">
        <v>303</v>
      </c>
      <c r="L177" s="68">
        <v>234</v>
      </c>
      <c r="M177" s="68">
        <v>248</v>
      </c>
      <c r="N177" s="70">
        <v>30800000</v>
      </c>
      <c r="O177" s="60" t="s">
        <v>820</v>
      </c>
      <c r="P177" s="60">
        <v>0</v>
      </c>
      <c r="Q177" s="60" t="s">
        <v>820</v>
      </c>
      <c r="R177" s="60">
        <v>0</v>
      </c>
      <c r="S177" s="60" t="s">
        <v>848</v>
      </c>
      <c r="T177" s="80">
        <v>42780</v>
      </c>
      <c r="U177" s="81">
        <v>42991</v>
      </c>
      <c r="V177" s="60"/>
      <c r="W177" s="60" t="s">
        <v>820</v>
      </c>
      <c r="X177" s="60">
        <v>0</v>
      </c>
      <c r="Y177" s="60" t="s">
        <v>829</v>
      </c>
      <c r="Z177" s="70">
        <v>30800000</v>
      </c>
      <c r="AA177" s="71">
        <f>+Z177/N177</f>
        <v>1</v>
      </c>
      <c r="AB177" s="83">
        <v>1</v>
      </c>
      <c r="AC177" s="60" t="s">
        <v>822</v>
      </c>
    </row>
    <row r="178" spans="1:29" s="33" customFormat="1" ht="105" x14ac:dyDescent="0.25">
      <c r="A178" s="68">
        <v>2017</v>
      </c>
      <c r="B178" s="80">
        <v>42780</v>
      </c>
      <c r="C178" s="60" t="s">
        <v>160</v>
      </c>
      <c r="D178" s="68">
        <v>19</v>
      </c>
      <c r="E178" s="60" t="s">
        <v>821</v>
      </c>
      <c r="F178" s="68">
        <v>1</v>
      </c>
      <c r="G178" s="60" t="s">
        <v>322</v>
      </c>
      <c r="H178" s="60" t="s">
        <v>79</v>
      </c>
      <c r="I178" s="69">
        <v>79960305</v>
      </c>
      <c r="J178" s="60" t="s">
        <v>818</v>
      </c>
      <c r="K178" s="60" t="s">
        <v>303</v>
      </c>
      <c r="L178" s="68">
        <v>235</v>
      </c>
      <c r="M178" s="68">
        <v>249</v>
      </c>
      <c r="N178" s="70">
        <v>22400000</v>
      </c>
      <c r="O178" s="60" t="s">
        <v>820</v>
      </c>
      <c r="P178" s="60">
        <v>0</v>
      </c>
      <c r="Q178" s="60" t="s">
        <v>871</v>
      </c>
      <c r="R178" s="60">
        <v>0</v>
      </c>
      <c r="S178" s="60" t="s">
        <v>848</v>
      </c>
      <c r="T178" s="80">
        <v>42781</v>
      </c>
      <c r="U178" s="81">
        <v>42994</v>
      </c>
      <c r="V178" s="60"/>
      <c r="W178" s="60" t="s">
        <v>820</v>
      </c>
      <c r="X178" s="60">
        <v>0</v>
      </c>
      <c r="Y178" s="60" t="s">
        <v>829</v>
      </c>
      <c r="Z178" s="70">
        <v>22400000</v>
      </c>
      <c r="AA178" s="71">
        <f>+Z178/N178</f>
        <v>1</v>
      </c>
      <c r="AB178" s="88">
        <v>1</v>
      </c>
      <c r="AC178" s="60" t="s">
        <v>822</v>
      </c>
    </row>
    <row r="179" spans="1:29" s="33" customFormat="1" ht="120" x14ac:dyDescent="0.25">
      <c r="A179" s="68">
        <v>2017</v>
      </c>
      <c r="B179" s="80">
        <v>42780</v>
      </c>
      <c r="C179" s="60" t="s">
        <v>160</v>
      </c>
      <c r="D179" s="68">
        <v>20</v>
      </c>
      <c r="E179" s="60" t="s">
        <v>821</v>
      </c>
      <c r="F179" s="68">
        <v>1</v>
      </c>
      <c r="G179" s="60" t="s">
        <v>323</v>
      </c>
      <c r="H179" s="60" t="s">
        <v>73</v>
      </c>
      <c r="I179" s="69">
        <v>52816918</v>
      </c>
      <c r="J179" s="60" t="s">
        <v>818</v>
      </c>
      <c r="K179" s="60" t="s">
        <v>303</v>
      </c>
      <c r="L179" s="68">
        <v>236</v>
      </c>
      <c r="M179" s="68">
        <v>251</v>
      </c>
      <c r="N179" s="70">
        <v>32800000</v>
      </c>
      <c r="O179" s="60" t="s">
        <v>820</v>
      </c>
      <c r="P179" s="60">
        <v>0</v>
      </c>
      <c r="Q179" s="60" t="s">
        <v>820</v>
      </c>
      <c r="R179" s="60">
        <v>0</v>
      </c>
      <c r="S179" s="60" t="s">
        <v>824</v>
      </c>
      <c r="T179" s="80">
        <v>42781</v>
      </c>
      <c r="U179" s="81">
        <v>42992</v>
      </c>
      <c r="V179" s="60"/>
      <c r="W179" s="60" t="s">
        <v>820</v>
      </c>
      <c r="X179" s="60">
        <v>0</v>
      </c>
      <c r="Y179" s="60" t="s">
        <v>829</v>
      </c>
      <c r="Z179" s="70">
        <v>32800000</v>
      </c>
      <c r="AA179" s="71">
        <f>+Z179/N179</f>
        <v>1</v>
      </c>
      <c r="AB179" s="89">
        <v>1</v>
      </c>
      <c r="AC179" s="60" t="s">
        <v>822</v>
      </c>
    </row>
    <row r="180" spans="1:29" s="36" customFormat="1" ht="105" x14ac:dyDescent="0.25">
      <c r="A180" s="44">
        <v>2017</v>
      </c>
      <c r="B180" s="43">
        <v>42780</v>
      </c>
      <c r="C180" s="42" t="s">
        <v>160</v>
      </c>
      <c r="D180" s="44">
        <v>22</v>
      </c>
      <c r="E180" s="42" t="s">
        <v>821</v>
      </c>
      <c r="F180" s="44">
        <v>1</v>
      </c>
      <c r="G180" s="42" t="s">
        <v>324</v>
      </c>
      <c r="H180" s="42" t="s">
        <v>185</v>
      </c>
      <c r="I180" s="45">
        <v>52865785</v>
      </c>
      <c r="J180" s="42" t="s">
        <v>818</v>
      </c>
      <c r="K180" s="42" t="s">
        <v>303</v>
      </c>
      <c r="L180" s="44" t="s">
        <v>877</v>
      </c>
      <c r="M180" s="44" t="s">
        <v>878</v>
      </c>
      <c r="N180" s="46">
        <v>30100000</v>
      </c>
      <c r="O180" s="42" t="s">
        <v>820</v>
      </c>
      <c r="P180" s="42">
        <v>0</v>
      </c>
      <c r="Q180" s="42" t="s">
        <v>825</v>
      </c>
      <c r="R180" s="46">
        <v>15050000</v>
      </c>
      <c r="S180" s="42" t="s">
        <v>848</v>
      </c>
      <c r="T180" s="43">
        <v>42780</v>
      </c>
      <c r="U180" s="47">
        <v>43097</v>
      </c>
      <c r="V180" s="42"/>
      <c r="W180" s="42" t="s">
        <v>825</v>
      </c>
      <c r="X180" s="42" t="s">
        <v>879</v>
      </c>
      <c r="Y180" s="42" t="s">
        <v>829</v>
      </c>
      <c r="Z180" s="46">
        <f>30100000+13043333</f>
        <v>43143333</v>
      </c>
      <c r="AA180" s="48">
        <f>+Z180/(N180+R180)</f>
        <v>0.95555554817275745</v>
      </c>
      <c r="AB180" s="72">
        <v>1</v>
      </c>
      <c r="AC180" s="42" t="s">
        <v>841</v>
      </c>
    </row>
    <row r="181" spans="1:29" s="36" customFormat="1" ht="75" x14ac:dyDescent="0.25">
      <c r="A181" s="44">
        <v>2017</v>
      </c>
      <c r="B181" s="43">
        <v>42783</v>
      </c>
      <c r="C181" s="42" t="s">
        <v>160</v>
      </c>
      <c r="D181" s="44">
        <v>25</v>
      </c>
      <c r="E181" s="42" t="s">
        <v>821</v>
      </c>
      <c r="F181" s="44">
        <v>1</v>
      </c>
      <c r="G181" s="42" t="s">
        <v>329</v>
      </c>
      <c r="H181" s="42" t="s">
        <v>328</v>
      </c>
      <c r="I181" s="45">
        <v>1018448341</v>
      </c>
      <c r="J181" s="42" t="s">
        <v>818</v>
      </c>
      <c r="K181" s="42" t="s">
        <v>303</v>
      </c>
      <c r="L181" s="44" t="s">
        <v>883</v>
      </c>
      <c r="M181" s="44" t="s">
        <v>884</v>
      </c>
      <c r="N181" s="46">
        <v>21700000</v>
      </c>
      <c r="O181" s="42" t="s">
        <v>820</v>
      </c>
      <c r="P181" s="42">
        <v>0</v>
      </c>
      <c r="Q181" s="42" t="s">
        <v>825</v>
      </c>
      <c r="R181" s="46">
        <v>10023333</v>
      </c>
      <c r="S181" s="42" t="s">
        <v>848</v>
      </c>
      <c r="T181" s="43">
        <v>42789</v>
      </c>
      <c r="U181" s="47">
        <v>43098</v>
      </c>
      <c r="V181" s="42"/>
      <c r="W181" s="42" t="s">
        <v>825</v>
      </c>
      <c r="X181" s="42" t="s">
        <v>885</v>
      </c>
      <c r="Y181" s="42" t="s">
        <v>829</v>
      </c>
      <c r="Z181" s="46">
        <f>21700000+8473333</f>
        <v>30173333</v>
      </c>
      <c r="AA181" s="48">
        <f>+Z181/(N181+R181)</f>
        <v>0.95114006463318346</v>
      </c>
      <c r="AB181" s="72">
        <v>1</v>
      </c>
      <c r="AC181" s="42" t="s">
        <v>841</v>
      </c>
    </row>
    <row r="182" spans="1:29" s="33" customFormat="1" ht="105" x14ac:dyDescent="0.25">
      <c r="A182" s="68">
        <v>2017</v>
      </c>
      <c r="B182" s="80">
        <v>42782</v>
      </c>
      <c r="C182" s="60" t="s">
        <v>160</v>
      </c>
      <c r="D182" s="68" t="s">
        <v>872</v>
      </c>
      <c r="E182" s="60" t="s">
        <v>821</v>
      </c>
      <c r="F182" s="68">
        <v>1</v>
      </c>
      <c r="G182" s="60" t="s">
        <v>330</v>
      </c>
      <c r="H182" s="60" t="s">
        <v>84</v>
      </c>
      <c r="I182" s="69">
        <v>80041124</v>
      </c>
      <c r="J182" s="60" t="s">
        <v>818</v>
      </c>
      <c r="K182" s="60" t="s">
        <v>303</v>
      </c>
      <c r="L182" s="68" t="s">
        <v>873</v>
      </c>
      <c r="M182" s="68" t="s">
        <v>874</v>
      </c>
      <c r="N182" s="70">
        <v>12000000</v>
      </c>
      <c r="O182" s="60" t="s">
        <v>820</v>
      </c>
      <c r="P182" s="60">
        <v>0</v>
      </c>
      <c r="Q182" s="60" t="s">
        <v>825</v>
      </c>
      <c r="R182" s="66">
        <v>6000000</v>
      </c>
      <c r="S182" s="60" t="s">
        <v>875</v>
      </c>
      <c r="T182" s="80">
        <v>42783</v>
      </c>
      <c r="U182" s="81">
        <v>42963</v>
      </c>
      <c r="V182" s="60"/>
      <c r="W182" s="60" t="s">
        <v>825</v>
      </c>
      <c r="X182" s="60" t="s">
        <v>876</v>
      </c>
      <c r="Y182" s="60" t="s">
        <v>829</v>
      </c>
      <c r="Z182" s="70">
        <f>12000000+6000000</f>
        <v>18000000</v>
      </c>
      <c r="AA182" s="71">
        <f>+Z182/(N182+R182)</f>
        <v>1</v>
      </c>
      <c r="AB182" s="83">
        <v>1</v>
      </c>
      <c r="AC182" s="60" t="s">
        <v>822</v>
      </c>
    </row>
    <row r="183" spans="1:29" s="33" customFormat="1" ht="180" x14ac:dyDescent="0.25">
      <c r="A183" s="68">
        <v>2017</v>
      </c>
      <c r="B183" s="80">
        <v>42782</v>
      </c>
      <c r="C183" s="60" t="s">
        <v>160</v>
      </c>
      <c r="D183" s="68">
        <v>30</v>
      </c>
      <c r="E183" s="60" t="s">
        <v>821</v>
      </c>
      <c r="F183" s="68">
        <v>1</v>
      </c>
      <c r="G183" s="60" t="s">
        <v>333</v>
      </c>
      <c r="H183" s="60" t="s">
        <v>193</v>
      </c>
      <c r="I183" s="69">
        <v>79614766</v>
      </c>
      <c r="J183" s="60" t="s">
        <v>818</v>
      </c>
      <c r="K183" s="60" t="s">
        <v>303</v>
      </c>
      <c r="L183" s="68">
        <v>245</v>
      </c>
      <c r="M183" s="68">
        <v>259</v>
      </c>
      <c r="N183" s="70">
        <v>25303600</v>
      </c>
      <c r="O183" s="60" t="s">
        <v>820</v>
      </c>
      <c r="P183" s="60">
        <v>0</v>
      </c>
      <c r="Q183" s="60" t="s">
        <v>820</v>
      </c>
      <c r="R183" s="60">
        <v>0</v>
      </c>
      <c r="S183" s="60" t="s">
        <v>848</v>
      </c>
      <c r="T183" s="80">
        <v>42783</v>
      </c>
      <c r="U183" s="81">
        <v>42994</v>
      </c>
      <c r="V183" s="60"/>
      <c r="W183" s="60" t="s">
        <v>820</v>
      </c>
      <c r="X183" s="60">
        <v>0</v>
      </c>
      <c r="Y183" s="60" t="s">
        <v>829</v>
      </c>
      <c r="Z183" s="70">
        <v>25303600</v>
      </c>
      <c r="AA183" s="71">
        <f t="shared" ref="AA183:AA220" si="5">+Z183/N183</f>
        <v>1</v>
      </c>
      <c r="AB183" s="83">
        <v>1</v>
      </c>
      <c r="AC183" s="60" t="s">
        <v>822</v>
      </c>
    </row>
    <row r="184" spans="1:29" s="37" customFormat="1" ht="180" x14ac:dyDescent="0.25">
      <c r="A184" s="52">
        <v>2017</v>
      </c>
      <c r="B184" s="51">
        <v>42783</v>
      </c>
      <c r="C184" s="50" t="s">
        <v>160</v>
      </c>
      <c r="D184" s="52">
        <v>31</v>
      </c>
      <c r="E184" s="50" t="s">
        <v>821</v>
      </c>
      <c r="F184" s="52">
        <v>1</v>
      </c>
      <c r="G184" s="50" t="s">
        <v>334</v>
      </c>
      <c r="H184" s="50" t="s">
        <v>109</v>
      </c>
      <c r="I184" s="53">
        <v>79765033</v>
      </c>
      <c r="J184" s="50" t="s">
        <v>818</v>
      </c>
      <c r="K184" s="50" t="s">
        <v>303</v>
      </c>
      <c r="L184" s="52">
        <v>247</v>
      </c>
      <c r="M184" s="52">
        <v>258</v>
      </c>
      <c r="N184" s="54">
        <v>31500000</v>
      </c>
      <c r="O184" s="50" t="s">
        <v>820</v>
      </c>
      <c r="P184" s="50">
        <v>0</v>
      </c>
      <c r="Q184" s="50" t="s">
        <v>820</v>
      </c>
      <c r="R184" s="50">
        <v>0</v>
      </c>
      <c r="S184" s="50" t="s">
        <v>848</v>
      </c>
      <c r="T184" s="51">
        <v>42783</v>
      </c>
      <c r="U184" s="55">
        <v>42994</v>
      </c>
      <c r="V184" s="55">
        <v>42997</v>
      </c>
      <c r="W184" s="50" t="s">
        <v>820</v>
      </c>
      <c r="X184" s="50">
        <v>0</v>
      </c>
      <c r="Y184" s="50"/>
      <c r="Z184" s="54">
        <v>31500000</v>
      </c>
      <c r="AA184" s="56">
        <f t="shared" si="5"/>
        <v>1</v>
      </c>
      <c r="AB184" s="78">
        <v>1</v>
      </c>
      <c r="AC184" s="50" t="s">
        <v>822</v>
      </c>
    </row>
    <row r="185" spans="1:29" s="33" customFormat="1" ht="75" x14ac:dyDescent="0.25">
      <c r="A185" s="68">
        <v>2017</v>
      </c>
      <c r="B185" s="80">
        <v>42786</v>
      </c>
      <c r="C185" s="60" t="s">
        <v>160</v>
      </c>
      <c r="D185" s="68">
        <v>32</v>
      </c>
      <c r="E185" s="60" t="s">
        <v>821</v>
      </c>
      <c r="F185" s="68">
        <v>1</v>
      </c>
      <c r="G185" s="60" t="s">
        <v>336</v>
      </c>
      <c r="H185" s="60" t="s">
        <v>95</v>
      </c>
      <c r="I185" s="69">
        <v>52862078</v>
      </c>
      <c r="J185" s="60" t="s">
        <v>818</v>
      </c>
      <c r="K185" s="60" t="s">
        <v>303</v>
      </c>
      <c r="L185" s="68">
        <v>252</v>
      </c>
      <c r="M185" s="68">
        <v>265</v>
      </c>
      <c r="N185" s="70">
        <v>30100000</v>
      </c>
      <c r="O185" s="60" t="s">
        <v>820</v>
      </c>
      <c r="P185" s="60">
        <v>0</v>
      </c>
      <c r="Q185" s="60" t="s">
        <v>820</v>
      </c>
      <c r="R185" s="60">
        <v>0</v>
      </c>
      <c r="S185" s="60" t="s">
        <v>848</v>
      </c>
      <c r="T185" s="80">
        <v>42789</v>
      </c>
      <c r="U185" s="81">
        <v>43000</v>
      </c>
      <c r="V185" s="60"/>
      <c r="W185" s="60" t="s">
        <v>820</v>
      </c>
      <c r="X185" s="60">
        <v>0</v>
      </c>
      <c r="Y185" s="60" t="s">
        <v>829</v>
      </c>
      <c r="Z185" s="70">
        <v>30100000</v>
      </c>
      <c r="AA185" s="71">
        <f t="shared" si="5"/>
        <v>1</v>
      </c>
      <c r="AB185" s="83">
        <v>1</v>
      </c>
      <c r="AC185" s="60" t="s">
        <v>822</v>
      </c>
    </row>
    <row r="186" spans="1:29" s="37" customFormat="1" ht="120" x14ac:dyDescent="0.25">
      <c r="A186" s="52">
        <v>2017</v>
      </c>
      <c r="B186" s="51">
        <v>42787</v>
      </c>
      <c r="C186" s="50" t="s">
        <v>160</v>
      </c>
      <c r="D186" s="52">
        <v>36</v>
      </c>
      <c r="E186" s="50" t="s">
        <v>821</v>
      </c>
      <c r="F186" s="52">
        <v>1</v>
      </c>
      <c r="G186" s="50" t="s">
        <v>301</v>
      </c>
      <c r="H186" s="50" t="s">
        <v>190</v>
      </c>
      <c r="I186" s="53">
        <v>79796327</v>
      </c>
      <c r="J186" s="50" t="s">
        <v>818</v>
      </c>
      <c r="K186" s="50" t="s">
        <v>303</v>
      </c>
      <c r="L186" s="52">
        <v>254</v>
      </c>
      <c r="M186" s="52">
        <v>267</v>
      </c>
      <c r="N186" s="54">
        <v>10366667</v>
      </c>
      <c r="O186" s="50" t="s">
        <v>820</v>
      </c>
      <c r="P186" s="50">
        <v>0</v>
      </c>
      <c r="Q186" s="50" t="s">
        <v>820</v>
      </c>
      <c r="R186" s="50">
        <v>0</v>
      </c>
      <c r="S186" s="50"/>
      <c r="T186" s="51">
        <v>42787</v>
      </c>
      <c r="U186" s="55">
        <v>43100</v>
      </c>
      <c r="V186" s="50"/>
      <c r="W186" s="50" t="s">
        <v>820</v>
      </c>
      <c r="X186" s="50">
        <v>0</v>
      </c>
      <c r="Y186" s="50" t="s">
        <v>829</v>
      </c>
      <c r="Z186" s="54">
        <v>9799020</v>
      </c>
      <c r="AA186" s="56">
        <f>+Z186/N186</f>
        <v>0.94524305642305284</v>
      </c>
      <c r="AB186" s="78">
        <v>1</v>
      </c>
      <c r="AC186" s="50" t="s">
        <v>841</v>
      </c>
    </row>
    <row r="187" spans="1:29" s="33" customFormat="1" ht="105" x14ac:dyDescent="0.25">
      <c r="A187" s="68">
        <v>2017</v>
      </c>
      <c r="B187" s="80">
        <v>42787</v>
      </c>
      <c r="C187" s="60" t="s">
        <v>160</v>
      </c>
      <c r="D187" s="68">
        <v>34</v>
      </c>
      <c r="E187" s="60" t="s">
        <v>821</v>
      </c>
      <c r="F187" s="68">
        <v>1</v>
      </c>
      <c r="G187" s="60" t="s">
        <v>337</v>
      </c>
      <c r="H187" s="60" t="s">
        <v>75</v>
      </c>
      <c r="I187" s="69">
        <v>1022957446</v>
      </c>
      <c r="J187" s="60" t="s">
        <v>818</v>
      </c>
      <c r="K187" s="60" t="s">
        <v>303</v>
      </c>
      <c r="L187" s="68">
        <v>255</v>
      </c>
      <c r="M187" s="68">
        <v>266</v>
      </c>
      <c r="N187" s="70">
        <v>14700000</v>
      </c>
      <c r="O187" s="60" t="s">
        <v>820</v>
      </c>
      <c r="P187" s="60">
        <v>0</v>
      </c>
      <c r="Q187" s="60" t="s">
        <v>820</v>
      </c>
      <c r="R187" s="60">
        <v>0</v>
      </c>
      <c r="S187" s="60" t="s">
        <v>848</v>
      </c>
      <c r="T187" s="80">
        <v>42787</v>
      </c>
      <c r="U187" s="81">
        <v>42998</v>
      </c>
      <c r="V187" s="60"/>
      <c r="W187" s="60" t="s">
        <v>820</v>
      </c>
      <c r="X187" s="60">
        <v>0</v>
      </c>
      <c r="Y187" s="60" t="s">
        <v>829</v>
      </c>
      <c r="Z187" s="70">
        <v>14700000</v>
      </c>
      <c r="AA187" s="71">
        <f t="shared" si="5"/>
        <v>1</v>
      </c>
      <c r="AB187" s="83">
        <v>1</v>
      </c>
      <c r="AC187" s="60" t="s">
        <v>822</v>
      </c>
    </row>
    <row r="188" spans="1:29" s="36" customFormat="1" ht="165" x14ac:dyDescent="0.25">
      <c r="A188" s="44">
        <v>2017</v>
      </c>
      <c r="B188" s="43">
        <v>42789</v>
      </c>
      <c r="C188" s="42" t="s">
        <v>160</v>
      </c>
      <c r="D188" s="44">
        <v>37</v>
      </c>
      <c r="E188" s="42" t="s">
        <v>821</v>
      </c>
      <c r="F188" s="44">
        <v>1</v>
      </c>
      <c r="G188" s="42" t="s">
        <v>338</v>
      </c>
      <c r="H188" s="42" t="s">
        <v>191</v>
      </c>
      <c r="I188" s="45">
        <v>52938311</v>
      </c>
      <c r="J188" s="42" t="s">
        <v>818</v>
      </c>
      <c r="K188" s="42" t="s">
        <v>303</v>
      </c>
      <c r="L188" s="44" t="s">
        <v>889</v>
      </c>
      <c r="M188" s="44" t="s">
        <v>890</v>
      </c>
      <c r="N188" s="46">
        <v>18200000</v>
      </c>
      <c r="O188" s="42" t="s">
        <v>820</v>
      </c>
      <c r="P188" s="42">
        <v>0</v>
      </c>
      <c r="Q188" s="42" t="s">
        <v>825</v>
      </c>
      <c r="R188" s="46">
        <v>8406667</v>
      </c>
      <c r="S188" s="42" t="s">
        <v>848</v>
      </c>
      <c r="T188" s="43">
        <v>42789</v>
      </c>
      <c r="U188" s="47">
        <v>43098</v>
      </c>
      <c r="V188" s="42"/>
      <c r="W188" s="42" t="s">
        <v>825</v>
      </c>
      <c r="X188" s="42" t="s">
        <v>885</v>
      </c>
      <c r="Y188" s="42" t="s">
        <v>829</v>
      </c>
      <c r="Z188" s="46">
        <f>18200000+7106667</f>
        <v>25306667</v>
      </c>
      <c r="AA188" s="48">
        <f>+Z188/(N188+R188)</f>
        <v>0.95114006575870624</v>
      </c>
      <c r="AB188" s="72">
        <v>1</v>
      </c>
      <c r="AC188" s="42" t="s">
        <v>841</v>
      </c>
    </row>
    <row r="189" spans="1:29" s="33" customFormat="1" ht="105" x14ac:dyDescent="0.25">
      <c r="A189" s="68">
        <v>2017</v>
      </c>
      <c r="B189" s="80">
        <v>42789</v>
      </c>
      <c r="C189" s="60" t="s">
        <v>160</v>
      </c>
      <c r="D189" s="68">
        <v>39</v>
      </c>
      <c r="E189" s="60" t="s">
        <v>821</v>
      </c>
      <c r="F189" s="68">
        <v>1</v>
      </c>
      <c r="G189" s="60" t="s">
        <v>341</v>
      </c>
      <c r="H189" s="60" t="s">
        <v>216</v>
      </c>
      <c r="I189" s="69">
        <v>79415517</v>
      </c>
      <c r="J189" s="60" t="s">
        <v>818</v>
      </c>
      <c r="K189" s="60" t="s">
        <v>303</v>
      </c>
      <c r="L189" s="68" t="s">
        <v>891</v>
      </c>
      <c r="M189" s="68" t="s">
        <v>892</v>
      </c>
      <c r="N189" s="70">
        <v>19200000</v>
      </c>
      <c r="O189" s="60" t="s">
        <v>820</v>
      </c>
      <c r="P189" s="60">
        <v>0</v>
      </c>
      <c r="Q189" s="60" t="s">
        <v>825</v>
      </c>
      <c r="R189" s="66">
        <v>9600000</v>
      </c>
      <c r="S189" s="60" t="s">
        <v>875</v>
      </c>
      <c r="T189" s="80">
        <v>42790</v>
      </c>
      <c r="U189" s="81">
        <v>42970</v>
      </c>
      <c r="V189" s="60"/>
      <c r="W189" s="60" t="s">
        <v>825</v>
      </c>
      <c r="X189" s="60" t="s">
        <v>876</v>
      </c>
      <c r="Y189" s="60" t="s">
        <v>829</v>
      </c>
      <c r="Z189" s="70">
        <f>19200000+9600000</f>
        <v>28800000</v>
      </c>
      <c r="AA189" s="71">
        <f>+Z189/(N189+R189)</f>
        <v>1</v>
      </c>
      <c r="AB189" s="83">
        <v>1</v>
      </c>
      <c r="AC189" s="60" t="s">
        <v>822</v>
      </c>
    </row>
    <row r="190" spans="1:29" ht="45" x14ac:dyDescent="0.25">
      <c r="A190" s="40">
        <v>2017</v>
      </c>
      <c r="B190" s="64">
        <v>42767</v>
      </c>
      <c r="C190" s="63" t="s">
        <v>28</v>
      </c>
      <c r="D190" s="40">
        <v>12</v>
      </c>
      <c r="E190" s="63" t="s">
        <v>819</v>
      </c>
      <c r="F190" s="40" t="s">
        <v>819</v>
      </c>
      <c r="G190" s="63" t="s">
        <v>342</v>
      </c>
      <c r="H190" s="63" t="s">
        <v>70</v>
      </c>
      <c r="I190" s="65">
        <v>860011153</v>
      </c>
      <c r="J190" s="63" t="s">
        <v>818</v>
      </c>
      <c r="K190" s="63" t="s">
        <v>303</v>
      </c>
      <c r="L190" s="40">
        <v>261</v>
      </c>
      <c r="M190" s="40">
        <v>271</v>
      </c>
      <c r="N190" s="66">
        <v>52100</v>
      </c>
      <c r="O190" s="63" t="s">
        <v>820</v>
      </c>
      <c r="P190" s="63">
        <v>0</v>
      </c>
      <c r="Q190" s="63" t="s">
        <v>820</v>
      </c>
      <c r="R190" s="63">
        <v>0</v>
      </c>
      <c r="S190" s="63" t="s">
        <v>819</v>
      </c>
      <c r="T190" s="64">
        <v>42767</v>
      </c>
      <c r="U190" s="63" t="s">
        <v>819</v>
      </c>
      <c r="V190" s="63" t="s">
        <v>819</v>
      </c>
      <c r="W190" s="63" t="s">
        <v>820</v>
      </c>
      <c r="X190" s="40">
        <v>0</v>
      </c>
      <c r="Y190" s="63" t="s">
        <v>819</v>
      </c>
      <c r="Z190" s="66">
        <v>52100</v>
      </c>
      <c r="AA190" s="67">
        <f t="shared" si="5"/>
        <v>1</v>
      </c>
      <c r="AB190" s="63" t="s">
        <v>819</v>
      </c>
      <c r="AC190" s="63" t="s">
        <v>819</v>
      </c>
    </row>
    <row r="191" spans="1:29" ht="30" x14ac:dyDescent="0.25">
      <c r="A191" s="40">
        <v>2017</v>
      </c>
      <c r="B191" s="64">
        <v>42790</v>
      </c>
      <c r="C191" s="63" t="s">
        <v>164</v>
      </c>
      <c r="D191" s="40">
        <v>2</v>
      </c>
      <c r="E191" s="63" t="s">
        <v>819</v>
      </c>
      <c r="F191" s="40" t="s">
        <v>819</v>
      </c>
      <c r="G191" s="63" t="s">
        <v>343</v>
      </c>
      <c r="H191" s="63" t="s">
        <v>70</v>
      </c>
      <c r="I191" s="65">
        <v>860011153</v>
      </c>
      <c r="J191" s="63" t="s">
        <v>818</v>
      </c>
      <c r="K191" s="63" t="s">
        <v>303</v>
      </c>
      <c r="L191" s="40">
        <v>262</v>
      </c>
      <c r="M191" s="40">
        <v>274</v>
      </c>
      <c r="N191" s="66">
        <v>100</v>
      </c>
      <c r="O191" s="63" t="s">
        <v>820</v>
      </c>
      <c r="P191" s="63">
        <v>0</v>
      </c>
      <c r="Q191" s="63" t="s">
        <v>820</v>
      </c>
      <c r="R191" s="63">
        <v>0</v>
      </c>
      <c r="S191" s="63" t="s">
        <v>819</v>
      </c>
      <c r="T191" s="64">
        <v>42790</v>
      </c>
      <c r="U191" s="63" t="s">
        <v>819</v>
      </c>
      <c r="V191" s="63" t="s">
        <v>819</v>
      </c>
      <c r="W191" s="63" t="s">
        <v>820</v>
      </c>
      <c r="X191" s="63">
        <v>0</v>
      </c>
      <c r="Y191" s="63" t="s">
        <v>819</v>
      </c>
      <c r="Z191" s="66">
        <v>100</v>
      </c>
      <c r="AA191" s="67">
        <f t="shared" si="5"/>
        <v>1</v>
      </c>
      <c r="AB191" s="63" t="s">
        <v>819</v>
      </c>
      <c r="AC191" s="63" t="s">
        <v>819</v>
      </c>
    </row>
    <row r="192" spans="1:29" s="37" customFormat="1" ht="225" x14ac:dyDescent="0.25">
      <c r="A192" s="52">
        <v>2017</v>
      </c>
      <c r="B192" s="51">
        <v>42794</v>
      </c>
      <c r="C192" s="50" t="s">
        <v>160</v>
      </c>
      <c r="D192" s="52">
        <v>41</v>
      </c>
      <c r="E192" s="50" t="s">
        <v>821</v>
      </c>
      <c r="F192" s="52">
        <v>1</v>
      </c>
      <c r="G192" s="50" t="s">
        <v>346</v>
      </c>
      <c r="H192" s="50" t="s">
        <v>74</v>
      </c>
      <c r="I192" s="53">
        <v>1031141363</v>
      </c>
      <c r="J192" s="50" t="s">
        <v>818</v>
      </c>
      <c r="K192" s="50" t="s">
        <v>303</v>
      </c>
      <c r="L192" s="52">
        <v>264</v>
      </c>
      <c r="M192" s="52">
        <v>277</v>
      </c>
      <c r="N192" s="54">
        <v>15500000</v>
      </c>
      <c r="O192" s="50" t="s">
        <v>820</v>
      </c>
      <c r="P192" s="50">
        <v>0</v>
      </c>
      <c r="Q192" s="50" t="s">
        <v>854</v>
      </c>
      <c r="R192" s="50">
        <v>0</v>
      </c>
      <c r="S192" s="50" t="s">
        <v>848</v>
      </c>
      <c r="T192" s="51">
        <v>42794</v>
      </c>
      <c r="U192" s="55">
        <v>42949</v>
      </c>
      <c r="V192" s="55">
        <v>42949</v>
      </c>
      <c r="W192" s="50" t="s">
        <v>820</v>
      </c>
      <c r="X192" s="50">
        <v>0</v>
      </c>
      <c r="Y192" s="50" t="s">
        <v>829</v>
      </c>
      <c r="Z192" s="54">
        <v>15500000</v>
      </c>
      <c r="AA192" s="56">
        <f t="shared" si="5"/>
        <v>1</v>
      </c>
      <c r="AB192" s="78">
        <v>1</v>
      </c>
      <c r="AC192" s="50" t="s">
        <v>822</v>
      </c>
    </row>
    <row r="193" spans="1:29" s="36" customFormat="1" ht="150" x14ac:dyDescent="0.25">
      <c r="A193" s="44">
        <v>2017</v>
      </c>
      <c r="B193" s="43">
        <v>42795</v>
      </c>
      <c r="C193" s="42" t="s">
        <v>160</v>
      </c>
      <c r="D193" s="44">
        <v>42</v>
      </c>
      <c r="E193" s="42" t="s">
        <v>821</v>
      </c>
      <c r="F193" s="44">
        <v>1</v>
      </c>
      <c r="G193" s="42" t="s">
        <v>347</v>
      </c>
      <c r="H193" s="42" t="s">
        <v>82</v>
      </c>
      <c r="I193" s="45">
        <v>38610462</v>
      </c>
      <c r="J193" s="42" t="s">
        <v>818</v>
      </c>
      <c r="K193" s="42" t="s">
        <v>303</v>
      </c>
      <c r="L193" s="44" t="s">
        <v>893</v>
      </c>
      <c r="M193" s="44" t="s">
        <v>894</v>
      </c>
      <c r="N193" s="46">
        <v>32900000</v>
      </c>
      <c r="O193" s="42" t="s">
        <v>820</v>
      </c>
      <c r="P193" s="42">
        <v>0</v>
      </c>
      <c r="Q193" s="42" t="s">
        <v>825</v>
      </c>
      <c r="R193" s="46">
        <v>13003341</v>
      </c>
      <c r="S193" s="42" t="s">
        <v>848</v>
      </c>
      <c r="T193" s="43">
        <v>42800</v>
      </c>
      <c r="U193" s="47">
        <v>43097</v>
      </c>
      <c r="V193" s="42"/>
      <c r="W193" s="42" t="s">
        <v>825</v>
      </c>
      <c r="X193" s="42" t="s">
        <v>895</v>
      </c>
      <c r="Y193" s="42" t="s">
        <v>829</v>
      </c>
      <c r="Z193" s="46">
        <f>32900000+11436667</f>
        <v>44336667</v>
      </c>
      <c r="AA193" s="48">
        <f>+Z193/(N193+R193)</f>
        <v>0.96587015311151314</v>
      </c>
      <c r="AB193" s="72">
        <v>1</v>
      </c>
      <c r="AC193" s="42" t="s">
        <v>841</v>
      </c>
    </row>
    <row r="194" spans="1:29" s="36" customFormat="1" ht="90" x14ac:dyDescent="0.25">
      <c r="A194" s="44">
        <v>2017</v>
      </c>
      <c r="B194" s="43">
        <v>42797</v>
      </c>
      <c r="C194" s="42" t="s">
        <v>160</v>
      </c>
      <c r="D194" s="44">
        <v>44</v>
      </c>
      <c r="E194" s="42" t="s">
        <v>821</v>
      </c>
      <c r="F194" s="44">
        <v>1</v>
      </c>
      <c r="G194" s="42" t="s">
        <v>351</v>
      </c>
      <c r="H194" s="42" t="s">
        <v>350</v>
      </c>
      <c r="I194" s="45">
        <v>1032462820</v>
      </c>
      <c r="J194" s="42" t="s">
        <v>818</v>
      </c>
      <c r="K194" s="42" t="s">
        <v>303</v>
      </c>
      <c r="L194" s="44" t="s">
        <v>900</v>
      </c>
      <c r="M194" s="44" t="s">
        <v>901</v>
      </c>
      <c r="N194" s="46">
        <v>14700000</v>
      </c>
      <c r="O194" s="42" t="s">
        <v>820</v>
      </c>
      <c r="P194" s="42">
        <v>0</v>
      </c>
      <c r="Q194" s="42" t="s">
        <v>825</v>
      </c>
      <c r="R194" s="46">
        <f>5810000+840000</f>
        <v>6650000</v>
      </c>
      <c r="S194" s="42" t="s">
        <v>848</v>
      </c>
      <c r="T194" s="43">
        <v>42801</v>
      </c>
      <c r="U194" s="47">
        <v>43110</v>
      </c>
      <c r="V194" s="42" t="s">
        <v>819</v>
      </c>
      <c r="W194" s="42" t="s">
        <v>825</v>
      </c>
      <c r="X194" s="42" t="s">
        <v>902</v>
      </c>
      <c r="Y194" s="42" t="s">
        <v>829</v>
      </c>
      <c r="Z194" s="46">
        <f>14700000+4760000</f>
        <v>19460000</v>
      </c>
      <c r="AA194" s="48">
        <f>+Z194/(N194+R194)</f>
        <v>0.91147540983606556</v>
      </c>
      <c r="AB194" s="48">
        <v>0.91147540983606556</v>
      </c>
      <c r="AC194" s="42" t="s">
        <v>828</v>
      </c>
    </row>
    <row r="195" spans="1:29" s="33" customFormat="1" ht="120" x14ac:dyDescent="0.25">
      <c r="A195" s="68">
        <v>2017</v>
      </c>
      <c r="B195" s="79">
        <v>42801</v>
      </c>
      <c r="C195" s="60" t="s">
        <v>160</v>
      </c>
      <c r="D195" s="68">
        <v>48</v>
      </c>
      <c r="E195" s="60" t="s">
        <v>821</v>
      </c>
      <c r="F195" s="68">
        <v>1</v>
      </c>
      <c r="G195" s="60" t="s">
        <v>357</v>
      </c>
      <c r="H195" s="60" t="s">
        <v>356</v>
      </c>
      <c r="I195" s="69">
        <v>80772758</v>
      </c>
      <c r="J195" s="60" t="s">
        <v>818</v>
      </c>
      <c r="K195" s="60" t="s">
        <v>303</v>
      </c>
      <c r="L195" s="68" t="s">
        <v>904</v>
      </c>
      <c r="M195" s="68" t="s">
        <v>905</v>
      </c>
      <c r="N195" s="70">
        <v>25200000</v>
      </c>
      <c r="O195" s="60" t="s">
        <v>820</v>
      </c>
      <c r="P195" s="60">
        <v>0</v>
      </c>
      <c r="Q195" s="60" t="s">
        <v>825</v>
      </c>
      <c r="R195" s="66">
        <v>12600000</v>
      </c>
      <c r="S195" s="60" t="s">
        <v>849</v>
      </c>
      <c r="T195" s="80">
        <v>42803</v>
      </c>
      <c r="U195" s="81">
        <v>43077</v>
      </c>
      <c r="V195" s="60"/>
      <c r="W195" s="60" t="s">
        <v>825</v>
      </c>
      <c r="X195" s="60" t="s">
        <v>906</v>
      </c>
      <c r="Y195" s="60" t="s">
        <v>829</v>
      </c>
      <c r="Z195" s="70">
        <f>25200000+12600000</f>
        <v>37800000</v>
      </c>
      <c r="AA195" s="71">
        <f>+Z195/(N195+R195)</f>
        <v>1</v>
      </c>
      <c r="AB195" s="83">
        <v>1</v>
      </c>
      <c r="AC195" s="60" t="s">
        <v>822</v>
      </c>
    </row>
    <row r="196" spans="1:29" ht="30" x14ac:dyDescent="0.25">
      <c r="A196" s="40">
        <v>2017</v>
      </c>
      <c r="B196" s="64">
        <v>42755</v>
      </c>
      <c r="C196" s="63" t="s">
        <v>28</v>
      </c>
      <c r="D196" s="40">
        <v>2</v>
      </c>
      <c r="E196" s="63" t="s">
        <v>819</v>
      </c>
      <c r="F196" s="40" t="s">
        <v>819</v>
      </c>
      <c r="G196" s="63" t="s">
        <v>358</v>
      </c>
      <c r="H196" s="63" t="s">
        <v>70</v>
      </c>
      <c r="I196" s="65">
        <v>860011153</v>
      </c>
      <c r="J196" s="63" t="s">
        <v>818</v>
      </c>
      <c r="K196" s="63" t="s">
        <v>303</v>
      </c>
      <c r="L196" s="40">
        <v>277</v>
      </c>
      <c r="M196" s="40">
        <v>300</v>
      </c>
      <c r="N196" s="66">
        <v>58500</v>
      </c>
      <c r="O196" s="63" t="s">
        <v>820</v>
      </c>
      <c r="P196" s="63">
        <v>0</v>
      </c>
      <c r="Q196" s="63" t="s">
        <v>820</v>
      </c>
      <c r="R196" s="63">
        <v>0</v>
      </c>
      <c r="S196" s="63" t="s">
        <v>819</v>
      </c>
      <c r="T196" s="64">
        <v>42755</v>
      </c>
      <c r="U196" s="63" t="s">
        <v>819</v>
      </c>
      <c r="V196" s="63" t="s">
        <v>819</v>
      </c>
      <c r="W196" s="63" t="s">
        <v>820</v>
      </c>
      <c r="X196" s="63">
        <v>0</v>
      </c>
      <c r="Y196" s="63" t="s">
        <v>819</v>
      </c>
      <c r="Z196" s="66">
        <v>58500</v>
      </c>
      <c r="AA196" s="67">
        <f t="shared" si="5"/>
        <v>1</v>
      </c>
      <c r="AB196" s="63" t="s">
        <v>819</v>
      </c>
      <c r="AC196" s="63" t="s">
        <v>819</v>
      </c>
    </row>
    <row r="197" spans="1:29" ht="30" x14ac:dyDescent="0.25">
      <c r="A197" s="40">
        <v>2017</v>
      </c>
      <c r="B197" s="64">
        <v>42826</v>
      </c>
      <c r="C197" s="63" t="s">
        <v>28</v>
      </c>
      <c r="D197" s="40">
        <v>4</v>
      </c>
      <c r="E197" s="63" t="s">
        <v>819</v>
      </c>
      <c r="F197" s="40" t="s">
        <v>819</v>
      </c>
      <c r="G197" s="63" t="s">
        <v>358</v>
      </c>
      <c r="H197" s="63" t="s">
        <v>70</v>
      </c>
      <c r="I197" s="65">
        <v>860011153</v>
      </c>
      <c r="J197" s="63" t="s">
        <v>818</v>
      </c>
      <c r="K197" s="63" t="s">
        <v>303</v>
      </c>
      <c r="L197" s="40">
        <v>293</v>
      </c>
      <c r="M197" s="40">
        <v>319</v>
      </c>
      <c r="N197" s="66">
        <v>58500</v>
      </c>
      <c r="O197" s="63" t="s">
        <v>820</v>
      </c>
      <c r="P197" s="63">
        <v>0</v>
      </c>
      <c r="Q197" s="63" t="s">
        <v>820</v>
      </c>
      <c r="R197" s="63">
        <v>0</v>
      </c>
      <c r="S197" s="63" t="s">
        <v>819</v>
      </c>
      <c r="T197" s="64">
        <v>42826</v>
      </c>
      <c r="U197" s="63" t="s">
        <v>819</v>
      </c>
      <c r="V197" s="63" t="s">
        <v>819</v>
      </c>
      <c r="W197" s="63" t="s">
        <v>820</v>
      </c>
      <c r="X197" s="63">
        <v>0</v>
      </c>
      <c r="Y197" s="63" t="s">
        <v>819</v>
      </c>
      <c r="Z197" s="66">
        <v>58500</v>
      </c>
      <c r="AA197" s="67">
        <f t="shared" si="5"/>
        <v>1</v>
      </c>
      <c r="AB197" s="63" t="s">
        <v>819</v>
      </c>
      <c r="AC197" s="63" t="s">
        <v>819</v>
      </c>
    </row>
    <row r="198" spans="1:29" ht="30" x14ac:dyDescent="0.25">
      <c r="A198" s="40">
        <v>2017</v>
      </c>
      <c r="B198" s="64">
        <v>42826</v>
      </c>
      <c r="C198" s="63" t="s">
        <v>28</v>
      </c>
      <c r="D198" s="40">
        <v>5</v>
      </c>
      <c r="E198" s="63" t="s">
        <v>819</v>
      </c>
      <c r="F198" s="40" t="s">
        <v>819</v>
      </c>
      <c r="G198" s="63" t="s">
        <v>358</v>
      </c>
      <c r="H198" s="63" t="s">
        <v>70</v>
      </c>
      <c r="I198" s="65">
        <v>860011153</v>
      </c>
      <c r="J198" s="63" t="s">
        <v>818</v>
      </c>
      <c r="K198" s="63" t="s">
        <v>303</v>
      </c>
      <c r="L198" s="40">
        <v>301</v>
      </c>
      <c r="M198" s="40">
        <v>343</v>
      </c>
      <c r="N198" s="66">
        <v>58500</v>
      </c>
      <c r="O198" s="63" t="s">
        <v>820</v>
      </c>
      <c r="P198" s="63">
        <v>0</v>
      </c>
      <c r="Q198" s="63" t="s">
        <v>820</v>
      </c>
      <c r="R198" s="63">
        <v>0</v>
      </c>
      <c r="S198" s="63" t="s">
        <v>819</v>
      </c>
      <c r="T198" s="64">
        <v>42826</v>
      </c>
      <c r="U198" s="63" t="s">
        <v>819</v>
      </c>
      <c r="V198" s="63" t="s">
        <v>819</v>
      </c>
      <c r="W198" s="63" t="s">
        <v>820</v>
      </c>
      <c r="X198" s="63">
        <v>0</v>
      </c>
      <c r="Y198" s="63" t="s">
        <v>819</v>
      </c>
      <c r="Z198" s="66">
        <v>58500</v>
      </c>
      <c r="AA198" s="67">
        <f t="shared" si="5"/>
        <v>1</v>
      </c>
      <c r="AB198" s="63" t="s">
        <v>819</v>
      </c>
      <c r="AC198" s="63" t="s">
        <v>819</v>
      </c>
    </row>
    <row r="199" spans="1:29" ht="45" x14ac:dyDescent="0.25">
      <c r="A199" s="40">
        <v>2017</v>
      </c>
      <c r="B199" s="64">
        <v>42887</v>
      </c>
      <c r="C199" s="63" t="s">
        <v>28</v>
      </c>
      <c r="D199" s="40">
        <v>6</v>
      </c>
      <c r="E199" s="63" t="s">
        <v>819</v>
      </c>
      <c r="F199" s="40" t="s">
        <v>819</v>
      </c>
      <c r="G199" s="63" t="s">
        <v>589</v>
      </c>
      <c r="H199" s="63" t="s">
        <v>70</v>
      </c>
      <c r="I199" s="65">
        <v>860011153</v>
      </c>
      <c r="J199" s="63" t="s">
        <v>818</v>
      </c>
      <c r="K199" s="63" t="s">
        <v>303</v>
      </c>
      <c r="L199" s="40">
        <v>319</v>
      </c>
      <c r="M199" s="40">
        <v>361</v>
      </c>
      <c r="N199" s="66">
        <v>58500</v>
      </c>
      <c r="O199" s="63" t="s">
        <v>820</v>
      </c>
      <c r="P199" s="63">
        <v>0</v>
      </c>
      <c r="Q199" s="63" t="s">
        <v>820</v>
      </c>
      <c r="R199" s="63">
        <v>0</v>
      </c>
      <c r="S199" s="63" t="s">
        <v>819</v>
      </c>
      <c r="T199" s="64">
        <v>42887</v>
      </c>
      <c r="U199" s="63" t="s">
        <v>819</v>
      </c>
      <c r="V199" s="63" t="s">
        <v>819</v>
      </c>
      <c r="W199" s="63" t="s">
        <v>820</v>
      </c>
      <c r="X199" s="63">
        <v>0</v>
      </c>
      <c r="Y199" s="63" t="s">
        <v>819</v>
      </c>
      <c r="Z199" s="66">
        <v>58500</v>
      </c>
      <c r="AA199" s="67">
        <f t="shared" si="5"/>
        <v>1</v>
      </c>
      <c r="AB199" s="63" t="s">
        <v>819</v>
      </c>
      <c r="AC199" s="63" t="s">
        <v>819</v>
      </c>
    </row>
    <row r="200" spans="1:29" s="37" customFormat="1" ht="120" x14ac:dyDescent="0.25">
      <c r="A200" s="52">
        <v>2017</v>
      </c>
      <c r="B200" s="51">
        <v>42893</v>
      </c>
      <c r="C200" s="50" t="s">
        <v>160</v>
      </c>
      <c r="D200" s="52">
        <v>55</v>
      </c>
      <c r="E200" s="50" t="s">
        <v>821</v>
      </c>
      <c r="F200" s="52">
        <v>1</v>
      </c>
      <c r="G200" s="50" t="s">
        <v>593</v>
      </c>
      <c r="H200" s="50" t="s">
        <v>592</v>
      </c>
      <c r="I200" s="53">
        <v>79472050</v>
      </c>
      <c r="J200" s="50" t="s">
        <v>818</v>
      </c>
      <c r="K200" s="50" t="s">
        <v>303</v>
      </c>
      <c r="L200" s="52">
        <v>322</v>
      </c>
      <c r="M200" s="52">
        <v>374</v>
      </c>
      <c r="N200" s="54">
        <v>42496667</v>
      </c>
      <c r="O200" s="50" t="s">
        <v>820</v>
      </c>
      <c r="P200" s="50">
        <v>0</v>
      </c>
      <c r="Q200" s="50" t="s">
        <v>820</v>
      </c>
      <c r="R200" s="50">
        <v>0</v>
      </c>
      <c r="S200" s="50" t="s">
        <v>913</v>
      </c>
      <c r="T200" s="51">
        <v>42893</v>
      </c>
      <c r="U200" s="55">
        <v>43104</v>
      </c>
      <c r="V200" s="50" t="s">
        <v>819</v>
      </c>
      <c r="W200" s="50" t="s">
        <v>820</v>
      </c>
      <c r="X200" s="50">
        <v>0</v>
      </c>
      <c r="Y200" s="50" t="s">
        <v>829</v>
      </c>
      <c r="Z200" s="54">
        <v>38226667</v>
      </c>
      <c r="AA200" s="56">
        <f t="shared" si="5"/>
        <v>0.89952153188860673</v>
      </c>
      <c r="AB200" s="57">
        <v>0.89952153188860673</v>
      </c>
      <c r="AC200" s="50" t="s">
        <v>828</v>
      </c>
    </row>
    <row r="201" spans="1:29" s="36" customFormat="1" ht="90" x14ac:dyDescent="0.25">
      <c r="A201" s="44">
        <v>2017</v>
      </c>
      <c r="B201" s="43">
        <v>42888</v>
      </c>
      <c r="C201" s="42" t="s">
        <v>160</v>
      </c>
      <c r="D201" s="44">
        <v>56</v>
      </c>
      <c r="E201" s="42" t="s">
        <v>821</v>
      </c>
      <c r="F201" s="44">
        <v>1</v>
      </c>
      <c r="G201" s="42" t="s">
        <v>591</v>
      </c>
      <c r="H201" s="42" t="s">
        <v>590</v>
      </c>
      <c r="I201" s="45">
        <v>1020770122</v>
      </c>
      <c r="J201" s="42" t="s">
        <v>818</v>
      </c>
      <c r="K201" s="42" t="s">
        <v>303</v>
      </c>
      <c r="L201" s="44" t="s">
        <v>914</v>
      </c>
      <c r="M201" s="44" t="s">
        <v>915</v>
      </c>
      <c r="N201" s="46">
        <v>29956667</v>
      </c>
      <c r="O201" s="42" t="s">
        <v>820</v>
      </c>
      <c r="P201" s="42">
        <v>0</v>
      </c>
      <c r="Q201" s="42" t="s">
        <v>825</v>
      </c>
      <c r="R201" s="46">
        <v>1003333</v>
      </c>
      <c r="S201" s="42" t="s">
        <v>913</v>
      </c>
      <c r="T201" s="43">
        <v>42892</v>
      </c>
      <c r="U201" s="47">
        <v>43110</v>
      </c>
      <c r="V201" s="42" t="s">
        <v>819</v>
      </c>
      <c r="W201" s="42" t="s">
        <v>825</v>
      </c>
      <c r="X201" s="42" t="s">
        <v>916</v>
      </c>
      <c r="Y201" s="42" t="s">
        <v>829</v>
      </c>
      <c r="Z201" s="46">
        <v>27090000</v>
      </c>
      <c r="AA201" s="48">
        <f t="shared" si="5"/>
        <v>0.90430621003331246</v>
      </c>
      <c r="AB201" s="49">
        <v>0.90430621003331246</v>
      </c>
      <c r="AC201" s="42" t="s">
        <v>828</v>
      </c>
    </row>
    <row r="202" spans="1:29" s="37" customFormat="1" ht="90" x14ac:dyDescent="0.25">
      <c r="A202" s="52">
        <v>2017</v>
      </c>
      <c r="B202" s="51">
        <v>42908</v>
      </c>
      <c r="C202" s="50" t="s">
        <v>160</v>
      </c>
      <c r="D202" s="52">
        <v>59</v>
      </c>
      <c r="E202" s="50" t="s">
        <v>821</v>
      </c>
      <c r="F202" s="52">
        <v>1</v>
      </c>
      <c r="G202" s="50" t="s">
        <v>598</v>
      </c>
      <c r="H202" s="50" t="s">
        <v>597</v>
      </c>
      <c r="I202" s="53">
        <v>1098771185</v>
      </c>
      <c r="J202" s="50" t="s">
        <v>818</v>
      </c>
      <c r="K202" s="50" t="s">
        <v>303</v>
      </c>
      <c r="L202" s="52">
        <v>334</v>
      </c>
      <c r="M202" s="52">
        <v>383</v>
      </c>
      <c r="N202" s="54">
        <v>17733333</v>
      </c>
      <c r="O202" s="50" t="s">
        <v>820</v>
      </c>
      <c r="P202" s="50">
        <v>0</v>
      </c>
      <c r="Q202" s="50" t="s">
        <v>820</v>
      </c>
      <c r="R202" s="50">
        <v>0</v>
      </c>
      <c r="S202" s="50" t="s">
        <v>917</v>
      </c>
      <c r="T202" s="51">
        <v>42913</v>
      </c>
      <c r="U202" s="55">
        <v>43105</v>
      </c>
      <c r="V202" s="50" t="s">
        <v>819</v>
      </c>
      <c r="W202" s="50" t="s">
        <v>820</v>
      </c>
      <c r="X202" s="50">
        <v>0</v>
      </c>
      <c r="Y202" s="50" t="s">
        <v>829</v>
      </c>
      <c r="Z202" s="54">
        <v>15680000</v>
      </c>
      <c r="AA202" s="56">
        <f t="shared" si="5"/>
        <v>0.88421054293628842</v>
      </c>
      <c r="AB202" s="59">
        <v>0.88421054293628842</v>
      </c>
      <c r="AC202" s="50" t="s">
        <v>828</v>
      </c>
    </row>
    <row r="203" spans="1:29" ht="45" x14ac:dyDescent="0.25">
      <c r="A203" s="40">
        <v>2017</v>
      </c>
      <c r="B203" s="64">
        <v>42917</v>
      </c>
      <c r="C203" s="63" t="s">
        <v>28</v>
      </c>
      <c r="D203" s="40">
        <v>7</v>
      </c>
      <c r="E203" s="63" t="s">
        <v>819</v>
      </c>
      <c r="F203" s="40" t="s">
        <v>819</v>
      </c>
      <c r="G203" s="63" t="s">
        <v>589</v>
      </c>
      <c r="H203" s="63" t="s">
        <v>70</v>
      </c>
      <c r="I203" s="65">
        <v>860011153</v>
      </c>
      <c r="J203" s="63" t="s">
        <v>818</v>
      </c>
      <c r="K203" s="63" t="s">
        <v>303</v>
      </c>
      <c r="L203" s="40">
        <v>340</v>
      </c>
      <c r="M203" s="40">
        <v>401</v>
      </c>
      <c r="N203" s="66">
        <v>58500</v>
      </c>
      <c r="O203" s="63" t="s">
        <v>820</v>
      </c>
      <c r="P203" s="63">
        <v>0</v>
      </c>
      <c r="Q203" s="63" t="s">
        <v>820</v>
      </c>
      <c r="R203" s="63">
        <v>0</v>
      </c>
      <c r="S203" s="63" t="s">
        <v>819</v>
      </c>
      <c r="T203" s="64">
        <v>42917</v>
      </c>
      <c r="U203" s="63" t="s">
        <v>819</v>
      </c>
      <c r="V203" s="63" t="s">
        <v>819</v>
      </c>
      <c r="W203" s="63" t="s">
        <v>820</v>
      </c>
      <c r="X203" s="63">
        <v>0</v>
      </c>
      <c r="Y203" s="63" t="s">
        <v>819</v>
      </c>
      <c r="Z203" s="66">
        <v>58500</v>
      </c>
      <c r="AA203" s="67">
        <f t="shared" si="5"/>
        <v>1</v>
      </c>
      <c r="AB203" s="63" t="s">
        <v>819</v>
      </c>
      <c r="AC203" s="63" t="s">
        <v>819</v>
      </c>
    </row>
    <row r="204" spans="1:29" s="37" customFormat="1" ht="120" x14ac:dyDescent="0.25">
      <c r="A204" s="52">
        <v>2017</v>
      </c>
      <c r="B204" s="51">
        <v>42942</v>
      </c>
      <c r="C204" s="50" t="s">
        <v>160</v>
      </c>
      <c r="D204" s="52">
        <v>62</v>
      </c>
      <c r="E204" s="50" t="s">
        <v>821</v>
      </c>
      <c r="F204" s="52">
        <v>1</v>
      </c>
      <c r="G204" s="50" t="s">
        <v>603</v>
      </c>
      <c r="H204" s="50" t="s">
        <v>602</v>
      </c>
      <c r="I204" s="53">
        <v>79502612</v>
      </c>
      <c r="J204" s="50" t="s">
        <v>818</v>
      </c>
      <c r="K204" s="50" t="s">
        <v>303</v>
      </c>
      <c r="L204" s="52" t="s">
        <v>924</v>
      </c>
      <c r="M204" s="52" t="s">
        <v>925</v>
      </c>
      <c r="N204" s="54">
        <v>10466666</v>
      </c>
      <c r="O204" s="50" t="s">
        <v>820</v>
      </c>
      <c r="P204" s="50">
        <v>0</v>
      </c>
      <c r="Q204" s="50" t="s">
        <v>825</v>
      </c>
      <c r="R204" s="54">
        <v>533333</v>
      </c>
      <c r="S204" s="50" t="s">
        <v>927</v>
      </c>
      <c r="T204" s="51">
        <v>42943</v>
      </c>
      <c r="U204" s="55">
        <v>43110</v>
      </c>
      <c r="V204" s="50" t="s">
        <v>819</v>
      </c>
      <c r="W204" s="50" t="s">
        <v>825</v>
      </c>
      <c r="X204" s="50" t="s">
        <v>928</v>
      </c>
      <c r="Y204" s="50" t="s">
        <v>829</v>
      </c>
      <c r="Z204" s="54">
        <v>9200000</v>
      </c>
      <c r="AA204" s="56">
        <f>+Z204/(N204+R204)</f>
        <v>0.83636371239670115</v>
      </c>
      <c r="AB204" s="59">
        <v>0.83636371239670115</v>
      </c>
      <c r="AC204" s="50" t="s">
        <v>828</v>
      </c>
    </row>
    <row r="205" spans="1:29" ht="45" x14ac:dyDescent="0.25">
      <c r="A205" s="40">
        <v>2017</v>
      </c>
      <c r="B205" s="64">
        <v>42948</v>
      </c>
      <c r="C205" s="63" t="s">
        <v>28</v>
      </c>
      <c r="D205" s="40">
        <v>8</v>
      </c>
      <c r="E205" s="63" t="s">
        <v>819</v>
      </c>
      <c r="F205" s="40" t="s">
        <v>819</v>
      </c>
      <c r="G205" s="63" t="s">
        <v>690</v>
      </c>
      <c r="H205" s="63" t="s">
        <v>70</v>
      </c>
      <c r="I205" s="65">
        <v>860011153</v>
      </c>
      <c r="J205" s="63" t="s">
        <v>818</v>
      </c>
      <c r="K205" s="63" t="s">
        <v>303</v>
      </c>
      <c r="L205" s="40">
        <v>361</v>
      </c>
      <c r="M205" s="40">
        <v>432</v>
      </c>
      <c r="N205" s="66">
        <v>58500</v>
      </c>
      <c r="O205" s="63" t="s">
        <v>820</v>
      </c>
      <c r="P205" s="63">
        <v>0</v>
      </c>
      <c r="Q205" s="63" t="s">
        <v>820</v>
      </c>
      <c r="R205" s="63">
        <v>0</v>
      </c>
      <c r="S205" s="63" t="s">
        <v>819</v>
      </c>
      <c r="T205" s="64">
        <v>42948</v>
      </c>
      <c r="U205" s="63" t="s">
        <v>819</v>
      </c>
      <c r="V205" s="63" t="s">
        <v>819</v>
      </c>
      <c r="W205" s="63" t="s">
        <v>820</v>
      </c>
      <c r="X205" s="63">
        <v>0</v>
      </c>
      <c r="Y205" s="63" t="s">
        <v>819</v>
      </c>
      <c r="Z205" s="66">
        <v>58500</v>
      </c>
      <c r="AA205" s="67">
        <f t="shared" si="5"/>
        <v>1</v>
      </c>
      <c r="AB205" s="63" t="s">
        <v>819</v>
      </c>
      <c r="AC205" s="63" t="s">
        <v>819</v>
      </c>
    </row>
    <row r="206" spans="1:29" s="36" customFormat="1" ht="90" x14ac:dyDescent="0.25">
      <c r="A206" s="44">
        <v>2017</v>
      </c>
      <c r="B206" s="43">
        <v>42957</v>
      </c>
      <c r="C206" s="42" t="s">
        <v>160</v>
      </c>
      <c r="D206" s="44">
        <v>65</v>
      </c>
      <c r="E206" s="42" t="s">
        <v>821</v>
      </c>
      <c r="F206" s="44">
        <v>1</v>
      </c>
      <c r="G206" s="42" t="s">
        <v>692</v>
      </c>
      <c r="H206" s="42" t="s">
        <v>84</v>
      </c>
      <c r="I206" s="45">
        <v>80041124</v>
      </c>
      <c r="J206" s="42" t="s">
        <v>818</v>
      </c>
      <c r="K206" s="42" t="s">
        <v>303</v>
      </c>
      <c r="L206" s="44" t="s">
        <v>932</v>
      </c>
      <c r="M206" s="44" t="s">
        <v>933</v>
      </c>
      <c r="N206" s="46">
        <v>13300000</v>
      </c>
      <c r="O206" s="42" t="s">
        <v>820</v>
      </c>
      <c r="P206" s="42">
        <v>0</v>
      </c>
      <c r="Q206" s="42" t="s">
        <v>825</v>
      </c>
      <c r="R206" s="46">
        <v>1100000</v>
      </c>
      <c r="S206" s="42" t="s">
        <v>934</v>
      </c>
      <c r="T206" s="43">
        <v>42965</v>
      </c>
      <c r="U206" s="47">
        <v>43110</v>
      </c>
      <c r="V206" s="42" t="s">
        <v>819</v>
      </c>
      <c r="W206" s="42" t="s">
        <v>825</v>
      </c>
      <c r="X206" s="42" t="s">
        <v>935</v>
      </c>
      <c r="Y206" s="42" t="s">
        <v>829</v>
      </c>
      <c r="Z206" s="46">
        <v>11700000</v>
      </c>
      <c r="AA206" s="48">
        <f>+Z206/(N206+R206)</f>
        <v>0.8125</v>
      </c>
      <c r="AB206" s="62">
        <v>0.8125</v>
      </c>
      <c r="AC206" s="42" t="s">
        <v>828</v>
      </c>
    </row>
    <row r="207" spans="1:29" s="37" customFormat="1" ht="165" x14ac:dyDescent="0.25">
      <c r="A207" s="52">
        <v>2017</v>
      </c>
      <c r="B207" s="51">
        <v>42979</v>
      </c>
      <c r="C207" s="50" t="s">
        <v>160</v>
      </c>
      <c r="D207" s="52">
        <v>66</v>
      </c>
      <c r="E207" s="50" t="s">
        <v>821</v>
      </c>
      <c r="F207" s="52">
        <v>1</v>
      </c>
      <c r="G207" s="50" t="s">
        <v>693</v>
      </c>
      <c r="H207" s="50" t="s">
        <v>216</v>
      </c>
      <c r="I207" s="53">
        <v>79415517</v>
      </c>
      <c r="J207" s="50" t="s">
        <v>818</v>
      </c>
      <c r="K207" s="50" t="s">
        <v>303</v>
      </c>
      <c r="L207" s="52">
        <v>370</v>
      </c>
      <c r="M207" s="52">
        <v>442</v>
      </c>
      <c r="N207" s="54">
        <v>19040000</v>
      </c>
      <c r="O207" s="50" t="s">
        <v>820</v>
      </c>
      <c r="P207" s="50">
        <v>0</v>
      </c>
      <c r="Q207" s="50" t="s">
        <v>820</v>
      </c>
      <c r="R207" s="50">
        <v>0</v>
      </c>
      <c r="S207" s="50" t="s">
        <v>936</v>
      </c>
      <c r="T207" s="51">
        <v>42979</v>
      </c>
      <c r="U207" s="55">
        <v>43098</v>
      </c>
      <c r="V207" s="50"/>
      <c r="W207" s="50" t="s">
        <v>820</v>
      </c>
      <c r="X207" s="50">
        <v>0</v>
      </c>
      <c r="Y207" s="50" t="s">
        <v>829</v>
      </c>
      <c r="Z207" s="54">
        <v>16640000</v>
      </c>
      <c r="AA207" s="56">
        <f t="shared" si="5"/>
        <v>0.87394957983193278</v>
      </c>
      <c r="AB207" s="78">
        <v>1</v>
      </c>
      <c r="AC207" s="50" t="s">
        <v>841</v>
      </c>
    </row>
    <row r="208" spans="1:29" ht="45" x14ac:dyDescent="0.25">
      <c r="A208" s="40">
        <v>2017</v>
      </c>
      <c r="B208" s="64">
        <v>42979</v>
      </c>
      <c r="C208" s="63" t="s">
        <v>28</v>
      </c>
      <c r="D208" s="40">
        <v>9</v>
      </c>
      <c r="E208" s="63" t="s">
        <v>819</v>
      </c>
      <c r="F208" s="40" t="s">
        <v>819</v>
      </c>
      <c r="G208" s="63" t="s">
        <v>690</v>
      </c>
      <c r="H208" s="63" t="s">
        <v>70</v>
      </c>
      <c r="I208" s="65">
        <v>860011153</v>
      </c>
      <c r="J208" s="63" t="s">
        <v>818</v>
      </c>
      <c r="K208" s="63" t="s">
        <v>303</v>
      </c>
      <c r="L208" s="40">
        <v>375</v>
      </c>
      <c r="M208" s="40">
        <v>445</v>
      </c>
      <c r="N208" s="66">
        <v>58500</v>
      </c>
      <c r="O208" s="63" t="s">
        <v>820</v>
      </c>
      <c r="P208" s="63">
        <v>0</v>
      </c>
      <c r="Q208" s="63" t="s">
        <v>820</v>
      </c>
      <c r="R208" s="63">
        <v>0</v>
      </c>
      <c r="S208" s="63" t="s">
        <v>819</v>
      </c>
      <c r="T208" s="64">
        <v>42979</v>
      </c>
      <c r="U208" s="63" t="s">
        <v>819</v>
      </c>
      <c r="V208" s="63" t="s">
        <v>819</v>
      </c>
      <c r="W208" s="63" t="s">
        <v>820</v>
      </c>
      <c r="X208" s="40">
        <v>0</v>
      </c>
      <c r="Y208" s="63" t="s">
        <v>819</v>
      </c>
      <c r="Z208" s="66">
        <v>58500</v>
      </c>
      <c r="AA208" s="67">
        <f t="shared" si="5"/>
        <v>1</v>
      </c>
      <c r="AB208" s="40" t="s">
        <v>819</v>
      </c>
      <c r="AC208" s="63" t="s">
        <v>819</v>
      </c>
    </row>
    <row r="209" spans="1:29" s="37" customFormat="1" ht="135" x14ac:dyDescent="0.25">
      <c r="A209" s="52">
        <v>2017</v>
      </c>
      <c r="B209" s="51">
        <v>43011</v>
      </c>
      <c r="C209" s="50" t="s">
        <v>158</v>
      </c>
      <c r="D209" s="52">
        <v>84</v>
      </c>
      <c r="E209" s="50" t="s">
        <v>842</v>
      </c>
      <c r="F209" s="52">
        <v>2</v>
      </c>
      <c r="G209" s="50" t="s">
        <v>716</v>
      </c>
      <c r="H209" s="50" t="s">
        <v>715</v>
      </c>
      <c r="I209" s="53">
        <v>900094086</v>
      </c>
      <c r="J209" s="50" t="s">
        <v>818</v>
      </c>
      <c r="K209" s="50" t="s">
        <v>303</v>
      </c>
      <c r="L209" s="52">
        <v>384</v>
      </c>
      <c r="M209" s="52">
        <v>504</v>
      </c>
      <c r="N209" s="54">
        <v>9520000</v>
      </c>
      <c r="O209" s="50" t="s">
        <v>820</v>
      </c>
      <c r="P209" s="50">
        <v>0</v>
      </c>
      <c r="Q209" s="50" t="s">
        <v>820</v>
      </c>
      <c r="R209" s="50">
        <v>0</v>
      </c>
      <c r="S209" s="50" t="s">
        <v>960</v>
      </c>
      <c r="T209" s="51">
        <v>43026</v>
      </c>
      <c r="U209" s="55">
        <v>43071</v>
      </c>
      <c r="V209" s="50"/>
      <c r="W209" s="50" t="s">
        <v>825</v>
      </c>
      <c r="X209" s="50" t="s">
        <v>911</v>
      </c>
      <c r="Y209" s="50" t="s">
        <v>829</v>
      </c>
      <c r="Z209" s="54">
        <v>9520000</v>
      </c>
      <c r="AA209" s="56">
        <f t="shared" si="5"/>
        <v>1</v>
      </c>
      <c r="AB209" s="78">
        <v>1</v>
      </c>
      <c r="AC209" s="50" t="s">
        <v>841</v>
      </c>
    </row>
    <row r="210" spans="1:29" s="37" customFormat="1" ht="150" x14ac:dyDescent="0.25">
      <c r="A210" s="52">
        <v>2017</v>
      </c>
      <c r="B210" s="51">
        <v>42998</v>
      </c>
      <c r="C210" s="50" t="s">
        <v>160</v>
      </c>
      <c r="D210" s="52">
        <v>70</v>
      </c>
      <c r="E210" s="50" t="s">
        <v>821</v>
      </c>
      <c r="F210" s="52">
        <v>1</v>
      </c>
      <c r="G210" s="50" t="s">
        <v>701</v>
      </c>
      <c r="H210" s="50" t="s">
        <v>700</v>
      </c>
      <c r="I210" s="53">
        <v>51749302</v>
      </c>
      <c r="J210" s="50" t="s">
        <v>818</v>
      </c>
      <c r="K210" s="50" t="s">
        <v>303</v>
      </c>
      <c r="L210" s="52">
        <v>386</v>
      </c>
      <c r="M210" s="52">
        <v>468</v>
      </c>
      <c r="N210" s="54">
        <v>10230000</v>
      </c>
      <c r="O210" s="50" t="s">
        <v>820</v>
      </c>
      <c r="P210" s="50">
        <v>0</v>
      </c>
      <c r="Q210" s="50" t="s">
        <v>820</v>
      </c>
      <c r="R210" s="50">
        <v>0</v>
      </c>
      <c r="S210" s="50" t="s">
        <v>943</v>
      </c>
      <c r="T210" s="51">
        <v>43000</v>
      </c>
      <c r="U210" s="55">
        <v>43099</v>
      </c>
      <c r="V210" s="50"/>
      <c r="W210" s="50" t="s">
        <v>820</v>
      </c>
      <c r="X210" s="50">
        <v>0</v>
      </c>
      <c r="Y210" s="50" t="s">
        <v>829</v>
      </c>
      <c r="Z210" s="54">
        <v>8576667</v>
      </c>
      <c r="AA210" s="56">
        <f>+Z210/N210</f>
        <v>0.83838387096774192</v>
      </c>
      <c r="AB210" s="78">
        <v>1</v>
      </c>
      <c r="AC210" s="50" t="s">
        <v>841</v>
      </c>
    </row>
    <row r="211" spans="1:29" s="37" customFormat="1" ht="120" x14ac:dyDescent="0.25">
      <c r="A211" s="52">
        <v>2017</v>
      </c>
      <c r="B211" s="51">
        <v>43000</v>
      </c>
      <c r="C211" s="50" t="s">
        <v>160</v>
      </c>
      <c r="D211" s="52">
        <v>73</v>
      </c>
      <c r="E211" s="50" t="s">
        <v>821</v>
      </c>
      <c r="F211" s="52">
        <v>1</v>
      </c>
      <c r="G211" s="50" t="s">
        <v>704</v>
      </c>
      <c r="H211" s="50" t="s">
        <v>224</v>
      </c>
      <c r="I211" s="53">
        <v>1144037315</v>
      </c>
      <c r="J211" s="50" t="s">
        <v>818</v>
      </c>
      <c r="K211" s="50" t="s">
        <v>303</v>
      </c>
      <c r="L211" s="52">
        <v>395</v>
      </c>
      <c r="M211" s="52">
        <v>471</v>
      </c>
      <c r="N211" s="54">
        <v>14373333</v>
      </c>
      <c r="O211" s="50" t="s">
        <v>820</v>
      </c>
      <c r="P211" s="50">
        <v>0</v>
      </c>
      <c r="Q211" s="50" t="s">
        <v>820</v>
      </c>
      <c r="R211" s="50">
        <v>0</v>
      </c>
      <c r="S211" s="50" t="s">
        <v>946</v>
      </c>
      <c r="T211" s="51">
        <v>43000</v>
      </c>
      <c r="U211" s="55">
        <v>43098</v>
      </c>
      <c r="V211" s="50"/>
      <c r="W211" s="50" t="s">
        <v>820</v>
      </c>
      <c r="X211" s="50">
        <v>0</v>
      </c>
      <c r="Y211" s="50" t="s">
        <v>829</v>
      </c>
      <c r="Z211" s="54">
        <v>11733333</v>
      </c>
      <c r="AA211" s="56">
        <f>+Z211/N211</f>
        <v>0.81632652635265601</v>
      </c>
      <c r="AB211" s="78">
        <v>1</v>
      </c>
      <c r="AC211" s="50" t="s">
        <v>841</v>
      </c>
    </row>
    <row r="212" spans="1:29" s="36" customFormat="1" ht="180" x14ac:dyDescent="0.25">
      <c r="A212" s="44">
        <v>2017</v>
      </c>
      <c r="B212" s="43">
        <v>43000</v>
      </c>
      <c r="C212" s="42" t="s">
        <v>160</v>
      </c>
      <c r="D212" s="44">
        <v>71</v>
      </c>
      <c r="E212" s="42" t="s">
        <v>821</v>
      </c>
      <c r="F212" s="44">
        <v>1</v>
      </c>
      <c r="G212" s="42" t="s">
        <v>702</v>
      </c>
      <c r="H212" s="42" t="s">
        <v>109</v>
      </c>
      <c r="I212" s="45">
        <v>79765033</v>
      </c>
      <c r="J212" s="42" t="s">
        <v>818</v>
      </c>
      <c r="K212" s="42" t="s">
        <v>303</v>
      </c>
      <c r="L212" s="44" t="s">
        <v>944</v>
      </c>
      <c r="M212" s="44" t="s">
        <v>945</v>
      </c>
      <c r="N212" s="46">
        <v>14700000</v>
      </c>
      <c r="O212" s="42" t="s">
        <v>820</v>
      </c>
      <c r="P212" s="42">
        <v>0</v>
      </c>
      <c r="Q212" s="42" t="s">
        <v>825</v>
      </c>
      <c r="R212" s="46">
        <v>1800000</v>
      </c>
      <c r="S212" s="42" t="s">
        <v>946</v>
      </c>
      <c r="T212" s="43">
        <v>43000</v>
      </c>
      <c r="U212" s="47">
        <v>43110</v>
      </c>
      <c r="V212" s="42" t="s">
        <v>819</v>
      </c>
      <c r="W212" s="42" t="s">
        <v>825</v>
      </c>
      <c r="X212" s="42" t="s">
        <v>947</v>
      </c>
      <c r="Y212" s="42" t="s">
        <v>829</v>
      </c>
      <c r="Z212" s="46">
        <v>12450000</v>
      </c>
      <c r="AA212" s="48">
        <f>+Z212/(N212+R212)</f>
        <v>0.75454545454545452</v>
      </c>
      <c r="AB212" s="62">
        <v>0.75454545454545452</v>
      </c>
      <c r="AC212" s="42" t="s">
        <v>828</v>
      </c>
    </row>
    <row r="213" spans="1:29" s="36" customFormat="1" ht="75" x14ac:dyDescent="0.25">
      <c r="A213" s="44">
        <v>2017</v>
      </c>
      <c r="B213" s="43">
        <v>43005</v>
      </c>
      <c r="C213" s="42" t="s">
        <v>160</v>
      </c>
      <c r="D213" s="44">
        <v>78</v>
      </c>
      <c r="E213" s="42" t="s">
        <v>821</v>
      </c>
      <c r="F213" s="44">
        <v>1</v>
      </c>
      <c r="G213" s="42" t="s">
        <v>706</v>
      </c>
      <c r="H213" s="42" t="s">
        <v>78</v>
      </c>
      <c r="I213" s="45">
        <v>51985575</v>
      </c>
      <c r="J213" s="42" t="s">
        <v>818</v>
      </c>
      <c r="K213" s="42" t="s">
        <v>303</v>
      </c>
      <c r="L213" s="44" t="s">
        <v>948</v>
      </c>
      <c r="M213" s="44" t="s">
        <v>949</v>
      </c>
      <c r="N213" s="46">
        <v>6266667</v>
      </c>
      <c r="O213" s="42" t="s">
        <v>820</v>
      </c>
      <c r="P213" s="42">
        <v>0</v>
      </c>
      <c r="Q213" s="42" t="s">
        <v>825</v>
      </c>
      <c r="R213" s="46">
        <v>733333</v>
      </c>
      <c r="S213" s="42" t="s">
        <v>950</v>
      </c>
      <c r="T213" s="43">
        <v>43005</v>
      </c>
      <c r="U213" s="47">
        <v>43110</v>
      </c>
      <c r="V213" s="42" t="s">
        <v>819</v>
      </c>
      <c r="W213" s="42" t="s">
        <v>825</v>
      </c>
      <c r="X213" s="42" t="s">
        <v>935</v>
      </c>
      <c r="Y213" s="42" t="s">
        <v>829</v>
      </c>
      <c r="Z213" s="46">
        <v>5200000</v>
      </c>
      <c r="AA213" s="48">
        <f>+Z213/(N213+R213)</f>
        <v>0.74285714285714288</v>
      </c>
      <c r="AB213" s="62">
        <v>0.74285714285714288</v>
      </c>
      <c r="AC213" s="42" t="s">
        <v>828</v>
      </c>
    </row>
    <row r="214" spans="1:29" s="36" customFormat="1" ht="75" x14ac:dyDescent="0.25">
      <c r="A214" s="44">
        <v>2017</v>
      </c>
      <c r="B214" s="43">
        <v>43007</v>
      </c>
      <c r="C214" s="42" t="s">
        <v>160</v>
      </c>
      <c r="D214" s="44">
        <v>82</v>
      </c>
      <c r="E214" s="42" t="s">
        <v>821</v>
      </c>
      <c r="F214" s="44">
        <v>1</v>
      </c>
      <c r="G214" s="42" t="s">
        <v>708</v>
      </c>
      <c r="H214" s="42" t="s">
        <v>75</v>
      </c>
      <c r="I214" s="45">
        <v>1022957446</v>
      </c>
      <c r="J214" s="42" t="s">
        <v>818</v>
      </c>
      <c r="K214" s="42" t="s">
        <v>303</v>
      </c>
      <c r="L214" s="44" t="s">
        <v>952</v>
      </c>
      <c r="M214" s="44" t="s">
        <v>953</v>
      </c>
      <c r="N214" s="46">
        <v>8100000</v>
      </c>
      <c r="O214" s="42" t="s">
        <v>820</v>
      </c>
      <c r="P214" s="42">
        <v>0</v>
      </c>
      <c r="Q214" s="42" t="s">
        <v>825</v>
      </c>
      <c r="R214" s="46">
        <v>953333</v>
      </c>
      <c r="S214" s="42" t="s">
        <v>906</v>
      </c>
      <c r="T214" s="43">
        <v>43007</v>
      </c>
      <c r="U214" s="47">
        <v>43110</v>
      </c>
      <c r="V214" s="42" t="s">
        <v>819</v>
      </c>
      <c r="W214" s="42" t="s">
        <v>825</v>
      </c>
      <c r="X214" s="42" t="s">
        <v>954</v>
      </c>
      <c r="Y214" s="42" t="s">
        <v>829</v>
      </c>
      <c r="Z214" s="46">
        <v>5573333</v>
      </c>
      <c r="AA214" s="48">
        <f>+Z214/(N214+R214)</f>
        <v>0.61561117877802574</v>
      </c>
      <c r="AB214" s="62">
        <v>0.61561117877802574</v>
      </c>
      <c r="AC214" s="42" t="s">
        <v>828</v>
      </c>
    </row>
    <row r="215" spans="1:29" ht="30" x14ac:dyDescent="0.25">
      <c r="A215" s="40">
        <v>2017</v>
      </c>
      <c r="B215" s="64">
        <v>43009</v>
      </c>
      <c r="C215" s="63" t="s">
        <v>23</v>
      </c>
      <c r="D215" s="40">
        <v>10</v>
      </c>
      <c r="E215" s="63" t="s">
        <v>819</v>
      </c>
      <c r="F215" s="40" t="s">
        <v>819</v>
      </c>
      <c r="G215" s="63" t="s">
        <v>709</v>
      </c>
      <c r="H215" s="63" t="s">
        <v>70</v>
      </c>
      <c r="I215" s="65">
        <v>860011153</v>
      </c>
      <c r="J215" s="63" t="s">
        <v>818</v>
      </c>
      <c r="K215" s="63" t="s">
        <v>303</v>
      </c>
      <c r="L215" s="40">
        <v>413</v>
      </c>
      <c r="M215" s="40">
        <v>486</v>
      </c>
      <c r="N215" s="66">
        <v>58500</v>
      </c>
      <c r="O215" s="63" t="s">
        <v>820</v>
      </c>
      <c r="P215" s="63">
        <v>0</v>
      </c>
      <c r="Q215" s="63" t="s">
        <v>820</v>
      </c>
      <c r="R215" s="63">
        <v>0</v>
      </c>
      <c r="S215" s="63" t="s">
        <v>819</v>
      </c>
      <c r="T215" s="64">
        <v>43009</v>
      </c>
      <c r="U215" s="63" t="s">
        <v>819</v>
      </c>
      <c r="V215" s="63" t="s">
        <v>819</v>
      </c>
      <c r="W215" s="63" t="s">
        <v>820</v>
      </c>
      <c r="X215" s="63">
        <v>0</v>
      </c>
      <c r="Y215" s="63" t="s">
        <v>819</v>
      </c>
      <c r="Z215" s="66">
        <v>58500</v>
      </c>
      <c r="AA215" s="67">
        <f t="shared" si="5"/>
        <v>1</v>
      </c>
      <c r="AB215" s="63" t="s">
        <v>819</v>
      </c>
      <c r="AC215" s="63" t="s">
        <v>819</v>
      </c>
    </row>
    <row r="216" spans="1:29" s="37" customFormat="1" ht="135" x14ac:dyDescent="0.25">
      <c r="A216" s="52">
        <v>2017</v>
      </c>
      <c r="B216" s="51">
        <v>43035</v>
      </c>
      <c r="C216" s="50" t="s">
        <v>160</v>
      </c>
      <c r="D216" s="52">
        <v>91</v>
      </c>
      <c r="E216" s="50" t="s">
        <v>821</v>
      </c>
      <c r="F216" s="52">
        <v>1</v>
      </c>
      <c r="G216" s="50" t="s">
        <v>735</v>
      </c>
      <c r="H216" s="50" t="s">
        <v>734</v>
      </c>
      <c r="I216" s="53">
        <v>80090976</v>
      </c>
      <c r="J216" s="50" t="s">
        <v>818</v>
      </c>
      <c r="K216" s="50" t="s">
        <v>303</v>
      </c>
      <c r="L216" s="52">
        <v>445</v>
      </c>
      <c r="M216" s="52">
        <v>529</v>
      </c>
      <c r="N216" s="54">
        <v>8610000</v>
      </c>
      <c r="O216" s="50" t="s">
        <v>820</v>
      </c>
      <c r="P216" s="50">
        <v>0</v>
      </c>
      <c r="Q216" s="50" t="s">
        <v>820</v>
      </c>
      <c r="R216" s="50">
        <v>0</v>
      </c>
      <c r="S216" s="50"/>
      <c r="T216" s="51">
        <v>43039</v>
      </c>
      <c r="U216" s="55">
        <v>43111</v>
      </c>
      <c r="V216" s="50" t="s">
        <v>819</v>
      </c>
      <c r="W216" s="50" t="s">
        <v>820</v>
      </c>
      <c r="X216" s="50">
        <v>0</v>
      </c>
      <c r="Y216" s="50" t="s">
        <v>829</v>
      </c>
      <c r="Z216" s="54">
        <v>0</v>
      </c>
      <c r="AA216" s="56">
        <f t="shared" si="5"/>
        <v>0</v>
      </c>
      <c r="AB216" s="59">
        <v>0.75</v>
      </c>
      <c r="AC216" s="50" t="s">
        <v>828</v>
      </c>
    </row>
    <row r="217" spans="1:29" s="37" customFormat="1" ht="180" x14ac:dyDescent="0.25">
      <c r="A217" s="52">
        <v>2017</v>
      </c>
      <c r="B217" s="51">
        <v>43046</v>
      </c>
      <c r="C217" s="50" t="s">
        <v>160</v>
      </c>
      <c r="D217" s="52">
        <v>94</v>
      </c>
      <c r="E217" s="50" t="s">
        <v>821</v>
      </c>
      <c r="F217" s="52">
        <v>1</v>
      </c>
      <c r="G217" s="50" t="s">
        <v>738</v>
      </c>
      <c r="H217" s="50" t="s">
        <v>737</v>
      </c>
      <c r="I217" s="53">
        <v>23781808</v>
      </c>
      <c r="J217" s="50" t="s">
        <v>818</v>
      </c>
      <c r="K217" s="50" t="s">
        <v>303</v>
      </c>
      <c r="L217" s="52">
        <v>455</v>
      </c>
      <c r="M217" s="52">
        <v>555</v>
      </c>
      <c r="N217" s="54">
        <v>10600000</v>
      </c>
      <c r="O217" s="50" t="s">
        <v>820</v>
      </c>
      <c r="P217" s="50">
        <v>0</v>
      </c>
      <c r="Q217" s="50" t="s">
        <v>820</v>
      </c>
      <c r="R217" s="50">
        <v>0</v>
      </c>
      <c r="S217" s="50" t="s">
        <v>961</v>
      </c>
      <c r="T217" s="51">
        <v>43047</v>
      </c>
      <c r="U217" s="55">
        <v>43099</v>
      </c>
      <c r="V217" s="50"/>
      <c r="W217" s="50" t="s">
        <v>820</v>
      </c>
      <c r="X217" s="50">
        <v>0</v>
      </c>
      <c r="Y217" s="50" t="s">
        <v>829</v>
      </c>
      <c r="Z217" s="54">
        <v>7400000</v>
      </c>
      <c r="AA217" s="56">
        <f t="shared" si="5"/>
        <v>0.69811320754716977</v>
      </c>
      <c r="AB217" s="78">
        <v>1</v>
      </c>
      <c r="AC217" s="50" t="s">
        <v>841</v>
      </c>
    </row>
    <row r="218" spans="1:29" ht="60" x14ac:dyDescent="0.25">
      <c r="A218" s="40">
        <v>2017</v>
      </c>
      <c r="B218" s="64">
        <v>43048</v>
      </c>
      <c r="C218" s="63" t="s">
        <v>28</v>
      </c>
      <c r="D218" s="40">
        <v>12</v>
      </c>
      <c r="E218" s="63" t="s">
        <v>819</v>
      </c>
      <c r="F218" s="40" t="s">
        <v>819</v>
      </c>
      <c r="G218" s="63" t="s">
        <v>739</v>
      </c>
      <c r="H218" s="63" t="s">
        <v>70</v>
      </c>
      <c r="I218" s="65">
        <v>860011153</v>
      </c>
      <c r="J218" s="63" t="s">
        <v>818</v>
      </c>
      <c r="K218" s="63" t="s">
        <v>303</v>
      </c>
      <c r="L218" s="40">
        <v>456</v>
      </c>
      <c r="M218" s="40">
        <v>557</v>
      </c>
      <c r="N218" s="66">
        <v>114200</v>
      </c>
      <c r="O218" s="63" t="s">
        <v>820</v>
      </c>
      <c r="P218" s="63">
        <v>0</v>
      </c>
      <c r="Q218" s="63" t="s">
        <v>820</v>
      </c>
      <c r="R218" s="63">
        <v>0</v>
      </c>
      <c r="S218" s="63" t="s">
        <v>819</v>
      </c>
      <c r="T218" s="64">
        <v>43048</v>
      </c>
      <c r="U218" s="63" t="s">
        <v>819</v>
      </c>
      <c r="V218" s="63" t="s">
        <v>819</v>
      </c>
      <c r="W218" s="63" t="s">
        <v>820</v>
      </c>
      <c r="X218" s="40">
        <v>0</v>
      </c>
      <c r="Y218" s="63" t="s">
        <v>819</v>
      </c>
      <c r="Z218" s="66">
        <v>114200</v>
      </c>
      <c r="AA218" s="67">
        <f t="shared" si="5"/>
        <v>1</v>
      </c>
      <c r="AB218" s="63" t="s">
        <v>819</v>
      </c>
      <c r="AC218" s="63" t="s">
        <v>819</v>
      </c>
    </row>
    <row r="219" spans="1:29" ht="45" x14ac:dyDescent="0.25">
      <c r="A219" s="40">
        <v>2017</v>
      </c>
      <c r="B219" s="64">
        <v>43070</v>
      </c>
      <c r="C219" s="63" t="s">
        <v>23</v>
      </c>
      <c r="D219" s="40">
        <v>12</v>
      </c>
      <c r="E219" s="63" t="s">
        <v>819</v>
      </c>
      <c r="F219" s="40" t="s">
        <v>819</v>
      </c>
      <c r="G219" s="63" t="s">
        <v>745</v>
      </c>
      <c r="H219" s="63" t="s">
        <v>70</v>
      </c>
      <c r="I219" s="65">
        <v>860011153</v>
      </c>
      <c r="J219" s="63" t="s">
        <v>818</v>
      </c>
      <c r="K219" s="63" t="s">
        <v>303</v>
      </c>
      <c r="L219" s="40">
        <v>470</v>
      </c>
      <c r="M219" s="40">
        <v>574</v>
      </c>
      <c r="N219" s="66">
        <v>384700</v>
      </c>
      <c r="O219" s="63" t="s">
        <v>820</v>
      </c>
      <c r="P219" s="63">
        <v>0</v>
      </c>
      <c r="Q219" s="63" t="s">
        <v>820</v>
      </c>
      <c r="R219" s="63">
        <v>0</v>
      </c>
      <c r="S219" s="63" t="s">
        <v>819</v>
      </c>
      <c r="T219" s="64">
        <v>43070</v>
      </c>
      <c r="U219" s="63" t="s">
        <v>819</v>
      </c>
      <c r="V219" s="63" t="s">
        <v>819</v>
      </c>
      <c r="W219" s="63" t="s">
        <v>820</v>
      </c>
      <c r="X219" s="40">
        <v>0</v>
      </c>
      <c r="Y219" s="63" t="s">
        <v>819</v>
      </c>
      <c r="Z219" s="66">
        <v>384700</v>
      </c>
      <c r="AA219" s="67">
        <f t="shared" si="5"/>
        <v>1</v>
      </c>
      <c r="AB219" s="63" t="s">
        <v>819</v>
      </c>
      <c r="AC219" s="63" t="s">
        <v>819</v>
      </c>
    </row>
    <row r="220" spans="1:29" s="37" customFormat="1" ht="255" x14ac:dyDescent="0.25">
      <c r="A220" s="52">
        <v>2017</v>
      </c>
      <c r="B220" s="51">
        <v>43076</v>
      </c>
      <c r="C220" s="50" t="s">
        <v>160</v>
      </c>
      <c r="D220" s="52">
        <v>104</v>
      </c>
      <c r="E220" s="50" t="s">
        <v>821</v>
      </c>
      <c r="F220" s="52">
        <v>1</v>
      </c>
      <c r="G220" s="50" t="s">
        <v>749</v>
      </c>
      <c r="H220" s="50" t="s">
        <v>748</v>
      </c>
      <c r="I220" s="53">
        <v>40326729</v>
      </c>
      <c r="J220" s="50" t="s">
        <v>818</v>
      </c>
      <c r="K220" s="50" t="s">
        <v>303</v>
      </c>
      <c r="L220" s="52">
        <v>479</v>
      </c>
      <c r="M220" s="52">
        <v>596</v>
      </c>
      <c r="N220" s="54">
        <v>3143333</v>
      </c>
      <c r="O220" s="50" t="s">
        <v>820</v>
      </c>
      <c r="P220" s="50">
        <v>0</v>
      </c>
      <c r="Q220" s="50" t="s">
        <v>820</v>
      </c>
      <c r="R220" s="50">
        <v>0</v>
      </c>
      <c r="S220" s="50" t="s">
        <v>968</v>
      </c>
      <c r="T220" s="51">
        <v>43080</v>
      </c>
      <c r="U220" s="55">
        <v>43102</v>
      </c>
      <c r="V220" s="50" t="s">
        <v>819</v>
      </c>
      <c r="W220" s="50" t="s">
        <v>820</v>
      </c>
      <c r="X220" s="50">
        <v>0</v>
      </c>
      <c r="Y220" s="50" t="s">
        <v>829</v>
      </c>
      <c r="Z220" s="54">
        <v>0</v>
      </c>
      <c r="AA220" s="56">
        <f t="shared" si="5"/>
        <v>0</v>
      </c>
      <c r="AB220" s="59">
        <v>0.91304347826086951</v>
      </c>
      <c r="AC220" s="50" t="s">
        <v>828</v>
      </c>
    </row>
    <row r="221" spans="1:29" s="37" customFormat="1" ht="90" x14ac:dyDescent="0.25">
      <c r="A221" s="52">
        <v>2017</v>
      </c>
      <c r="B221" s="51">
        <v>43088</v>
      </c>
      <c r="C221" s="50" t="s">
        <v>160</v>
      </c>
      <c r="D221" s="52">
        <v>109</v>
      </c>
      <c r="E221" s="50" t="s">
        <v>821</v>
      </c>
      <c r="F221" s="52">
        <v>1</v>
      </c>
      <c r="G221" s="50" t="s">
        <v>785</v>
      </c>
      <c r="H221" s="50" t="s">
        <v>356</v>
      </c>
      <c r="I221" s="53">
        <v>80772758</v>
      </c>
      <c r="J221" s="50" t="s">
        <v>818</v>
      </c>
      <c r="K221" s="50" t="s">
        <v>303</v>
      </c>
      <c r="L221" s="52">
        <v>503</v>
      </c>
      <c r="M221" s="52">
        <v>604</v>
      </c>
      <c r="N221" s="54">
        <v>1820000</v>
      </c>
      <c r="O221" s="50" t="s">
        <v>820</v>
      </c>
      <c r="P221" s="50">
        <v>0</v>
      </c>
      <c r="Q221" s="50" t="s">
        <v>820</v>
      </c>
      <c r="R221" s="50">
        <v>0</v>
      </c>
      <c r="S221" s="50" t="s">
        <v>954</v>
      </c>
      <c r="T221" s="51">
        <v>43089</v>
      </c>
      <c r="U221" s="55">
        <v>43101</v>
      </c>
      <c r="V221" s="50" t="s">
        <v>819</v>
      </c>
      <c r="W221" s="50" t="s">
        <v>820</v>
      </c>
      <c r="X221" s="50">
        <v>0</v>
      </c>
      <c r="Y221" s="50" t="s">
        <v>829</v>
      </c>
      <c r="Z221" s="54">
        <v>0</v>
      </c>
      <c r="AA221" s="56">
        <f t="shared" ref="AA221:AA275" si="6">+Z221/N221</f>
        <v>0</v>
      </c>
      <c r="AB221" s="59">
        <v>0.92307692307692313</v>
      </c>
      <c r="AC221" s="50" t="s">
        <v>828</v>
      </c>
    </row>
    <row r="222" spans="1:29" ht="30" x14ac:dyDescent="0.25">
      <c r="A222" s="40">
        <v>2017</v>
      </c>
      <c r="B222" s="90">
        <v>42736</v>
      </c>
      <c r="C222" s="63" t="s">
        <v>23</v>
      </c>
      <c r="D222" s="40">
        <v>12</v>
      </c>
      <c r="E222" s="63" t="s">
        <v>819</v>
      </c>
      <c r="F222" s="40" t="s">
        <v>819</v>
      </c>
      <c r="G222" s="63" t="s">
        <v>359</v>
      </c>
      <c r="H222" s="63" t="s">
        <v>178</v>
      </c>
      <c r="I222" s="65">
        <v>1026250511</v>
      </c>
      <c r="J222" s="63" t="s">
        <v>818</v>
      </c>
      <c r="K222" s="63" t="s">
        <v>303</v>
      </c>
      <c r="L222" s="40">
        <v>201</v>
      </c>
      <c r="M222" s="40">
        <v>195</v>
      </c>
      <c r="N222" s="66">
        <v>2300</v>
      </c>
      <c r="O222" s="63" t="s">
        <v>820</v>
      </c>
      <c r="P222" s="63">
        <v>0</v>
      </c>
      <c r="Q222" s="63" t="s">
        <v>820</v>
      </c>
      <c r="R222" s="63">
        <v>0</v>
      </c>
      <c r="S222" s="63" t="s">
        <v>819</v>
      </c>
      <c r="T222" s="90">
        <v>42736</v>
      </c>
      <c r="U222" s="63" t="s">
        <v>819</v>
      </c>
      <c r="V222" s="63" t="s">
        <v>819</v>
      </c>
      <c r="W222" s="63" t="s">
        <v>820</v>
      </c>
      <c r="X222" s="40">
        <v>0</v>
      </c>
      <c r="Y222" s="63" t="s">
        <v>819</v>
      </c>
      <c r="Z222" s="66">
        <v>2300</v>
      </c>
      <c r="AA222" s="67">
        <f t="shared" si="6"/>
        <v>1</v>
      </c>
      <c r="AB222" s="63" t="s">
        <v>819</v>
      </c>
      <c r="AC222" s="63" t="s">
        <v>819</v>
      </c>
    </row>
    <row r="223" spans="1:29" ht="30" x14ac:dyDescent="0.25">
      <c r="A223" s="40">
        <v>2017</v>
      </c>
      <c r="B223" s="90">
        <v>42736</v>
      </c>
      <c r="C223" s="63" t="s">
        <v>23</v>
      </c>
      <c r="D223" s="40">
        <v>12</v>
      </c>
      <c r="E223" s="63" t="s">
        <v>819</v>
      </c>
      <c r="F223" s="40" t="s">
        <v>819</v>
      </c>
      <c r="G223" s="63" t="s">
        <v>359</v>
      </c>
      <c r="H223" s="63" t="s">
        <v>65</v>
      </c>
      <c r="I223" s="65">
        <v>1032432645</v>
      </c>
      <c r="J223" s="63" t="s">
        <v>818</v>
      </c>
      <c r="K223" s="63" t="s">
        <v>303</v>
      </c>
      <c r="L223" s="40">
        <v>201</v>
      </c>
      <c r="M223" s="40">
        <v>196</v>
      </c>
      <c r="N223" s="66">
        <v>900</v>
      </c>
      <c r="O223" s="63" t="s">
        <v>820</v>
      </c>
      <c r="P223" s="63">
        <v>0</v>
      </c>
      <c r="Q223" s="63" t="s">
        <v>820</v>
      </c>
      <c r="R223" s="63">
        <v>0</v>
      </c>
      <c r="S223" s="63" t="s">
        <v>819</v>
      </c>
      <c r="T223" s="90">
        <v>42736</v>
      </c>
      <c r="U223" s="63" t="s">
        <v>819</v>
      </c>
      <c r="V223" s="63" t="s">
        <v>819</v>
      </c>
      <c r="W223" s="63" t="s">
        <v>820</v>
      </c>
      <c r="X223" s="40">
        <v>0</v>
      </c>
      <c r="Y223" s="63" t="s">
        <v>819</v>
      </c>
      <c r="Z223" s="66">
        <v>900</v>
      </c>
      <c r="AA223" s="67">
        <f t="shared" si="6"/>
        <v>1</v>
      </c>
      <c r="AB223" s="63" t="s">
        <v>819</v>
      </c>
      <c r="AC223" s="63" t="s">
        <v>819</v>
      </c>
    </row>
    <row r="224" spans="1:29" ht="30" x14ac:dyDescent="0.25">
      <c r="A224" s="40">
        <v>2017</v>
      </c>
      <c r="B224" s="90">
        <v>42736</v>
      </c>
      <c r="C224" s="63" t="s">
        <v>23</v>
      </c>
      <c r="D224" s="40">
        <v>12</v>
      </c>
      <c r="E224" s="63" t="s">
        <v>819</v>
      </c>
      <c r="F224" s="40" t="s">
        <v>819</v>
      </c>
      <c r="G224" s="63" t="s">
        <v>359</v>
      </c>
      <c r="H224" s="63" t="s">
        <v>162</v>
      </c>
      <c r="I224" s="65">
        <v>19222399</v>
      </c>
      <c r="J224" s="63" t="s">
        <v>818</v>
      </c>
      <c r="K224" s="63" t="s">
        <v>303</v>
      </c>
      <c r="L224" s="40">
        <v>201</v>
      </c>
      <c r="M224" s="40">
        <v>197</v>
      </c>
      <c r="N224" s="66">
        <v>900</v>
      </c>
      <c r="O224" s="63" t="s">
        <v>820</v>
      </c>
      <c r="P224" s="63">
        <v>0</v>
      </c>
      <c r="Q224" s="63" t="s">
        <v>820</v>
      </c>
      <c r="R224" s="63">
        <v>0</v>
      </c>
      <c r="S224" s="63" t="s">
        <v>819</v>
      </c>
      <c r="T224" s="90">
        <v>42736</v>
      </c>
      <c r="U224" s="63" t="s">
        <v>819</v>
      </c>
      <c r="V224" s="63" t="s">
        <v>819</v>
      </c>
      <c r="W224" s="63" t="s">
        <v>820</v>
      </c>
      <c r="X224" s="40">
        <v>0</v>
      </c>
      <c r="Y224" s="63" t="s">
        <v>819</v>
      </c>
      <c r="Z224" s="66">
        <v>900</v>
      </c>
      <c r="AA224" s="67">
        <f t="shared" si="6"/>
        <v>1</v>
      </c>
      <c r="AB224" s="63" t="s">
        <v>819</v>
      </c>
      <c r="AC224" s="63" t="s">
        <v>819</v>
      </c>
    </row>
    <row r="225" spans="1:29" ht="30" x14ac:dyDescent="0.25">
      <c r="A225" s="40">
        <v>2017</v>
      </c>
      <c r="B225" s="90">
        <v>42736</v>
      </c>
      <c r="C225" s="63" t="s">
        <v>23</v>
      </c>
      <c r="D225" s="40">
        <v>12</v>
      </c>
      <c r="E225" s="63" t="s">
        <v>819</v>
      </c>
      <c r="F225" s="40" t="s">
        <v>819</v>
      </c>
      <c r="G225" s="63" t="s">
        <v>359</v>
      </c>
      <c r="H225" s="63" t="s">
        <v>65</v>
      </c>
      <c r="I225" s="65">
        <v>1032432645</v>
      </c>
      <c r="J225" s="63" t="s">
        <v>818</v>
      </c>
      <c r="K225" s="63" t="s">
        <v>303</v>
      </c>
      <c r="L225" s="40">
        <v>201</v>
      </c>
      <c r="M225" s="40">
        <v>198</v>
      </c>
      <c r="N225" s="66">
        <v>2000</v>
      </c>
      <c r="O225" s="63" t="s">
        <v>820</v>
      </c>
      <c r="P225" s="63">
        <v>0</v>
      </c>
      <c r="Q225" s="63" t="s">
        <v>820</v>
      </c>
      <c r="R225" s="63">
        <v>0</v>
      </c>
      <c r="S225" s="63" t="s">
        <v>819</v>
      </c>
      <c r="T225" s="90">
        <v>42736</v>
      </c>
      <c r="U225" s="63" t="s">
        <v>819</v>
      </c>
      <c r="V225" s="63" t="s">
        <v>819</v>
      </c>
      <c r="W225" s="63" t="s">
        <v>820</v>
      </c>
      <c r="X225" s="40">
        <v>0</v>
      </c>
      <c r="Y225" s="63" t="s">
        <v>819</v>
      </c>
      <c r="Z225" s="66">
        <v>2000</v>
      </c>
      <c r="AA225" s="67">
        <f t="shared" si="6"/>
        <v>1</v>
      </c>
      <c r="AB225" s="63" t="s">
        <v>819</v>
      </c>
      <c r="AC225" s="63" t="s">
        <v>819</v>
      </c>
    </row>
    <row r="226" spans="1:29" ht="30" x14ac:dyDescent="0.25">
      <c r="A226" s="40">
        <v>2017</v>
      </c>
      <c r="B226" s="90">
        <v>42736</v>
      </c>
      <c r="C226" s="63" t="s">
        <v>23</v>
      </c>
      <c r="D226" s="40">
        <v>12</v>
      </c>
      <c r="E226" s="63" t="s">
        <v>819</v>
      </c>
      <c r="F226" s="40" t="s">
        <v>819</v>
      </c>
      <c r="G226" s="63" t="s">
        <v>359</v>
      </c>
      <c r="H226" s="63" t="s">
        <v>68</v>
      </c>
      <c r="I226" s="65">
        <v>27252146</v>
      </c>
      <c r="J226" s="63" t="s">
        <v>818</v>
      </c>
      <c r="K226" s="63" t="s">
        <v>303</v>
      </c>
      <c r="L226" s="40">
        <v>201</v>
      </c>
      <c r="M226" s="40">
        <v>199</v>
      </c>
      <c r="N226" s="66">
        <v>1900</v>
      </c>
      <c r="O226" s="63" t="s">
        <v>820</v>
      </c>
      <c r="P226" s="63">
        <v>0</v>
      </c>
      <c r="Q226" s="63" t="s">
        <v>820</v>
      </c>
      <c r="R226" s="63">
        <v>0</v>
      </c>
      <c r="S226" s="63" t="s">
        <v>819</v>
      </c>
      <c r="T226" s="90">
        <v>42736</v>
      </c>
      <c r="U226" s="63" t="s">
        <v>819</v>
      </c>
      <c r="V226" s="63" t="s">
        <v>819</v>
      </c>
      <c r="W226" s="63" t="s">
        <v>820</v>
      </c>
      <c r="X226" s="40">
        <v>0</v>
      </c>
      <c r="Y226" s="63" t="s">
        <v>819</v>
      </c>
      <c r="Z226" s="66">
        <v>1900</v>
      </c>
      <c r="AA226" s="67">
        <f t="shared" si="6"/>
        <v>1</v>
      </c>
      <c r="AB226" s="63" t="s">
        <v>819</v>
      </c>
      <c r="AC226" s="63" t="s">
        <v>819</v>
      </c>
    </row>
    <row r="227" spans="1:29" ht="60" x14ac:dyDescent="0.25">
      <c r="A227" s="40">
        <v>2017</v>
      </c>
      <c r="B227" s="90">
        <v>42736</v>
      </c>
      <c r="C227" s="63" t="s">
        <v>23</v>
      </c>
      <c r="D227" s="40">
        <v>1</v>
      </c>
      <c r="E227" s="63" t="s">
        <v>819</v>
      </c>
      <c r="F227" s="40" t="s">
        <v>819</v>
      </c>
      <c r="G227" s="63" t="s">
        <v>307</v>
      </c>
      <c r="H227" s="63" t="s">
        <v>178</v>
      </c>
      <c r="I227" s="65">
        <v>1026250511</v>
      </c>
      <c r="J227" s="63" t="s">
        <v>818</v>
      </c>
      <c r="K227" s="63" t="s">
        <v>303</v>
      </c>
      <c r="L227" s="40">
        <v>209</v>
      </c>
      <c r="M227" s="40">
        <v>216</v>
      </c>
      <c r="N227" s="66">
        <v>6471400</v>
      </c>
      <c r="O227" s="63" t="s">
        <v>820</v>
      </c>
      <c r="P227" s="63">
        <v>0</v>
      </c>
      <c r="Q227" s="63" t="s">
        <v>820</v>
      </c>
      <c r="R227" s="63">
        <v>0</v>
      </c>
      <c r="S227" s="63" t="s">
        <v>819</v>
      </c>
      <c r="T227" s="90">
        <v>42736</v>
      </c>
      <c r="U227" s="63" t="s">
        <v>819</v>
      </c>
      <c r="V227" s="63" t="s">
        <v>819</v>
      </c>
      <c r="W227" s="63" t="s">
        <v>820</v>
      </c>
      <c r="X227" s="63">
        <v>0</v>
      </c>
      <c r="Y227" s="63" t="s">
        <v>819</v>
      </c>
      <c r="Z227" s="66">
        <v>6471400</v>
      </c>
      <c r="AA227" s="67">
        <f t="shared" si="6"/>
        <v>1</v>
      </c>
      <c r="AB227" s="63" t="s">
        <v>819</v>
      </c>
      <c r="AC227" s="63" t="s">
        <v>819</v>
      </c>
    </row>
    <row r="228" spans="1:29" ht="60" x14ac:dyDescent="0.25">
      <c r="A228" s="40">
        <v>2017</v>
      </c>
      <c r="B228" s="90">
        <v>42736</v>
      </c>
      <c r="C228" s="63" t="s">
        <v>23</v>
      </c>
      <c r="D228" s="40">
        <v>1</v>
      </c>
      <c r="E228" s="63" t="s">
        <v>819</v>
      </c>
      <c r="F228" s="40" t="s">
        <v>819</v>
      </c>
      <c r="G228" s="63" t="s">
        <v>307</v>
      </c>
      <c r="H228" s="63" t="s">
        <v>65</v>
      </c>
      <c r="I228" s="65">
        <v>1032432645</v>
      </c>
      <c r="J228" s="63" t="s">
        <v>818</v>
      </c>
      <c r="K228" s="63" t="s">
        <v>303</v>
      </c>
      <c r="L228" s="40">
        <v>209</v>
      </c>
      <c r="M228" s="40">
        <v>217</v>
      </c>
      <c r="N228" s="66">
        <v>6471400</v>
      </c>
      <c r="O228" s="63" t="s">
        <v>820</v>
      </c>
      <c r="P228" s="63">
        <v>0</v>
      </c>
      <c r="Q228" s="63" t="s">
        <v>820</v>
      </c>
      <c r="R228" s="63">
        <v>0</v>
      </c>
      <c r="S228" s="63" t="s">
        <v>819</v>
      </c>
      <c r="T228" s="90">
        <v>42736</v>
      </c>
      <c r="U228" s="63" t="s">
        <v>819</v>
      </c>
      <c r="V228" s="63" t="s">
        <v>819</v>
      </c>
      <c r="W228" s="63" t="s">
        <v>820</v>
      </c>
      <c r="X228" s="63">
        <v>0</v>
      </c>
      <c r="Y228" s="63" t="s">
        <v>819</v>
      </c>
      <c r="Z228" s="66">
        <v>6471400</v>
      </c>
      <c r="AA228" s="67">
        <f t="shared" si="6"/>
        <v>1</v>
      </c>
      <c r="AB228" s="63" t="s">
        <v>819</v>
      </c>
      <c r="AC228" s="63" t="s">
        <v>819</v>
      </c>
    </row>
    <row r="229" spans="1:29" ht="60" x14ac:dyDescent="0.25">
      <c r="A229" s="40">
        <v>2017</v>
      </c>
      <c r="B229" s="90">
        <v>42736</v>
      </c>
      <c r="C229" s="63" t="s">
        <v>23</v>
      </c>
      <c r="D229" s="40">
        <v>1</v>
      </c>
      <c r="E229" s="63" t="s">
        <v>819</v>
      </c>
      <c r="F229" s="40" t="s">
        <v>819</v>
      </c>
      <c r="G229" s="63" t="s">
        <v>307</v>
      </c>
      <c r="H229" s="63" t="s">
        <v>66</v>
      </c>
      <c r="I229" s="65">
        <v>15049784</v>
      </c>
      <c r="J229" s="63" t="s">
        <v>818</v>
      </c>
      <c r="K229" s="63" t="s">
        <v>303</v>
      </c>
      <c r="L229" s="40">
        <v>209</v>
      </c>
      <c r="M229" s="40">
        <v>218</v>
      </c>
      <c r="N229" s="66">
        <v>6471400</v>
      </c>
      <c r="O229" s="63" t="s">
        <v>820</v>
      </c>
      <c r="P229" s="63">
        <v>0</v>
      </c>
      <c r="Q229" s="63" t="s">
        <v>820</v>
      </c>
      <c r="R229" s="63">
        <v>0</v>
      </c>
      <c r="S229" s="63" t="s">
        <v>819</v>
      </c>
      <c r="T229" s="90">
        <v>42736</v>
      </c>
      <c r="U229" s="63" t="s">
        <v>819</v>
      </c>
      <c r="V229" s="63" t="s">
        <v>819</v>
      </c>
      <c r="W229" s="63" t="s">
        <v>820</v>
      </c>
      <c r="X229" s="63">
        <v>0</v>
      </c>
      <c r="Y229" s="63" t="s">
        <v>819</v>
      </c>
      <c r="Z229" s="66">
        <v>6471400</v>
      </c>
      <c r="AA229" s="67">
        <f t="shared" si="6"/>
        <v>1</v>
      </c>
      <c r="AB229" s="63" t="s">
        <v>819</v>
      </c>
      <c r="AC229" s="63" t="s">
        <v>819</v>
      </c>
    </row>
    <row r="230" spans="1:29" ht="60" x14ac:dyDescent="0.25">
      <c r="A230" s="40">
        <v>2017</v>
      </c>
      <c r="B230" s="90">
        <v>42736</v>
      </c>
      <c r="C230" s="63" t="s">
        <v>23</v>
      </c>
      <c r="D230" s="40">
        <v>1</v>
      </c>
      <c r="E230" s="63" t="s">
        <v>819</v>
      </c>
      <c r="F230" s="40" t="s">
        <v>819</v>
      </c>
      <c r="G230" s="63" t="s">
        <v>307</v>
      </c>
      <c r="H230" s="63" t="s">
        <v>162</v>
      </c>
      <c r="I230" s="65">
        <v>19222399</v>
      </c>
      <c r="J230" s="63" t="s">
        <v>818</v>
      </c>
      <c r="K230" s="63" t="s">
        <v>303</v>
      </c>
      <c r="L230" s="40">
        <v>209</v>
      </c>
      <c r="M230" s="40">
        <v>219</v>
      </c>
      <c r="N230" s="66">
        <v>6471400</v>
      </c>
      <c r="O230" s="63" t="s">
        <v>820</v>
      </c>
      <c r="P230" s="63">
        <v>0</v>
      </c>
      <c r="Q230" s="63" t="s">
        <v>820</v>
      </c>
      <c r="R230" s="63">
        <v>0</v>
      </c>
      <c r="S230" s="63" t="s">
        <v>819</v>
      </c>
      <c r="T230" s="90">
        <v>42736</v>
      </c>
      <c r="U230" s="63" t="s">
        <v>819</v>
      </c>
      <c r="V230" s="63" t="s">
        <v>819</v>
      </c>
      <c r="W230" s="63" t="s">
        <v>820</v>
      </c>
      <c r="X230" s="63">
        <v>0</v>
      </c>
      <c r="Y230" s="63" t="s">
        <v>819</v>
      </c>
      <c r="Z230" s="66">
        <v>6471400</v>
      </c>
      <c r="AA230" s="67">
        <f t="shared" si="6"/>
        <v>1</v>
      </c>
      <c r="AB230" s="63" t="s">
        <v>819</v>
      </c>
      <c r="AC230" s="63" t="s">
        <v>819</v>
      </c>
    </row>
    <row r="231" spans="1:29" ht="60" x14ac:dyDescent="0.25">
      <c r="A231" s="40">
        <v>2017</v>
      </c>
      <c r="B231" s="90">
        <v>42736</v>
      </c>
      <c r="C231" s="63" t="s">
        <v>23</v>
      </c>
      <c r="D231" s="40">
        <v>1</v>
      </c>
      <c r="E231" s="63" t="s">
        <v>819</v>
      </c>
      <c r="F231" s="40" t="s">
        <v>819</v>
      </c>
      <c r="G231" s="63" t="s">
        <v>307</v>
      </c>
      <c r="H231" s="63" t="s">
        <v>67</v>
      </c>
      <c r="I231" s="65">
        <v>19372340</v>
      </c>
      <c r="J231" s="63" t="s">
        <v>818</v>
      </c>
      <c r="K231" s="63" t="s">
        <v>303</v>
      </c>
      <c r="L231" s="40">
        <v>209</v>
      </c>
      <c r="M231" s="40">
        <v>220</v>
      </c>
      <c r="N231" s="66">
        <v>6471400</v>
      </c>
      <c r="O231" s="63" t="s">
        <v>820</v>
      </c>
      <c r="P231" s="63">
        <v>0</v>
      </c>
      <c r="Q231" s="63" t="s">
        <v>820</v>
      </c>
      <c r="R231" s="63">
        <v>0</v>
      </c>
      <c r="S231" s="63" t="s">
        <v>819</v>
      </c>
      <c r="T231" s="90">
        <v>42736</v>
      </c>
      <c r="U231" s="63" t="s">
        <v>819</v>
      </c>
      <c r="V231" s="63" t="s">
        <v>819</v>
      </c>
      <c r="W231" s="63" t="s">
        <v>820</v>
      </c>
      <c r="X231" s="63">
        <v>0</v>
      </c>
      <c r="Y231" s="63" t="s">
        <v>819</v>
      </c>
      <c r="Z231" s="66">
        <v>6471400</v>
      </c>
      <c r="AA231" s="67">
        <f t="shared" si="6"/>
        <v>1</v>
      </c>
      <c r="AB231" s="63" t="s">
        <v>819</v>
      </c>
      <c r="AC231" s="63" t="s">
        <v>819</v>
      </c>
    </row>
    <row r="232" spans="1:29" ht="60" x14ac:dyDescent="0.25">
      <c r="A232" s="40">
        <v>2017</v>
      </c>
      <c r="B232" s="90">
        <v>42736</v>
      </c>
      <c r="C232" s="63" t="s">
        <v>23</v>
      </c>
      <c r="D232" s="40">
        <v>1</v>
      </c>
      <c r="E232" s="63" t="s">
        <v>819</v>
      </c>
      <c r="F232" s="40" t="s">
        <v>819</v>
      </c>
      <c r="G232" s="63" t="s">
        <v>307</v>
      </c>
      <c r="H232" s="63" t="s">
        <v>68</v>
      </c>
      <c r="I232" s="65">
        <v>27252146</v>
      </c>
      <c r="J232" s="63" t="s">
        <v>818</v>
      </c>
      <c r="K232" s="63" t="s">
        <v>303</v>
      </c>
      <c r="L232" s="40">
        <v>209</v>
      </c>
      <c r="M232" s="40">
        <v>221</v>
      </c>
      <c r="N232" s="66">
        <v>4853600</v>
      </c>
      <c r="O232" s="63" t="s">
        <v>820</v>
      </c>
      <c r="P232" s="63">
        <v>0</v>
      </c>
      <c r="Q232" s="63" t="s">
        <v>820</v>
      </c>
      <c r="R232" s="63">
        <v>0</v>
      </c>
      <c r="S232" s="63" t="s">
        <v>819</v>
      </c>
      <c r="T232" s="90">
        <v>42736</v>
      </c>
      <c r="U232" s="63" t="s">
        <v>819</v>
      </c>
      <c r="V232" s="63" t="s">
        <v>819</v>
      </c>
      <c r="W232" s="63" t="s">
        <v>820</v>
      </c>
      <c r="X232" s="63">
        <v>0</v>
      </c>
      <c r="Y232" s="63" t="s">
        <v>819</v>
      </c>
      <c r="Z232" s="66">
        <v>4853600</v>
      </c>
      <c r="AA232" s="67">
        <f t="shared" si="6"/>
        <v>1</v>
      </c>
      <c r="AB232" s="63" t="s">
        <v>819</v>
      </c>
      <c r="AC232" s="63" t="s">
        <v>819</v>
      </c>
    </row>
    <row r="233" spans="1:29" ht="60" x14ac:dyDescent="0.25">
      <c r="A233" s="40">
        <v>2017</v>
      </c>
      <c r="B233" s="90">
        <v>42736</v>
      </c>
      <c r="C233" s="63" t="s">
        <v>23</v>
      </c>
      <c r="D233" s="40">
        <v>1</v>
      </c>
      <c r="E233" s="63" t="s">
        <v>819</v>
      </c>
      <c r="F233" s="40" t="s">
        <v>819</v>
      </c>
      <c r="G233" s="63" t="s">
        <v>307</v>
      </c>
      <c r="H233" s="63" t="s">
        <v>69</v>
      </c>
      <c r="I233" s="65">
        <v>41636317</v>
      </c>
      <c r="J233" s="63" t="s">
        <v>818</v>
      </c>
      <c r="K233" s="63" t="s">
        <v>303</v>
      </c>
      <c r="L233" s="40">
        <v>209</v>
      </c>
      <c r="M233" s="40">
        <v>222</v>
      </c>
      <c r="N233" s="66">
        <v>6471400</v>
      </c>
      <c r="O233" s="63" t="s">
        <v>820</v>
      </c>
      <c r="P233" s="63">
        <v>0</v>
      </c>
      <c r="Q233" s="63" t="s">
        <v>820</v>
      </c>
      <c r="R233" s="63">
        <v>0</v>
      </c>
      <c r="S233" s="63" t="s">
        <v>819</v>
      </c>
      <c r="T233" s="90">
        <v>42736</v>
      </c>
      <c r="U233" s="63" t="s">
        <v>819</v>
      </c>
      <c r="V233" s="63" t="s">
        <v>819</v>
      </c>
      <c r="W233" s="63" t="s">
        <v>820</v>
      </c>
      <c r="X233" s="63">
        <v>0</v>
      </c>
      <c r="Y233" s="63" t="s">
        <v>819</v>
      </c>
      <c r="Z233" s="66">
        <v>6471400</v>
      </c>
      <c r="AA233" s="67">
        <f t="shared" si="6"/>
        <v>1</v>
      </c>
      <c r="AB233" s="63" t="s">
        <v>819</v>
      </c>
      <c r="AC233" s="63" t="s">
        <v>819</v>
      </c>
    </row>
    <row r="234" spans="1:29" ht="60" x14ac:dyDescent="0.25">
      <c r="A234" s="40">
        <v>2017</v>
      </c>
      <c r="B234" s="90">
        <v>42736</v>
      </c>
      <c r="C234" s="63" t="s">
        <v>23</v>
      </c>
      <c r="D234" s="40">
        <v>1</v>
      </c>
      <c r="E234" s="63" t="s">
        <v>819</v>
      </c>
      <c r="F234" s="40" t="s">
        <v>819</v>
      </c>
      <c r="G234" s="63" t="s">
        <v>307</v>
      </c>
      <c r="H234" s="63" t="s">
        <v>179</v>
      </c>
      <c r="I234" s="65">
        <v>52395807</v>
      </c>
      <c r="J234" s="63" t="s">
        <v>818</v>
      </c>
      <c r="K234" s="63" t="s">
        <v>303</v>
      </c>
      <c r="L234" s="40">
        <v>209</v>
      </c>
      <c r="M234" s="40">
        <v>223</v>
      </c>
      <c r="N234" s="66">
        <v>6471400</v>
      </c>
      <c r="O234" s="63" t="s">
        <v>820</v>
      </c>
      <c r="P234" s="63">
        <v>0</v>
      </c>
      <c r="Q234" s="63" t="s">
        <v>820</v>
      </c>
      <c r="R234" s="63">
        <v>0</v>
      </c>
      <c r="S234" s="63" t="s">
        <v>819</v>
      </c>
      <c r="T234" s="90">
        <v>42736</v>
      </c>
      <c r="U234" s="63" t="s">
        <v>819</v>
      </c>
      <c r="V234" s="63" t="s">
        <v>819</v>
      </c>
      <c r="W234" s="63" t="s">
        <v>820</v>
      </c>
      <c r="X234" s="63">
        <v>0</v>
      </c>
      <c r="Y234" s="63" t="s">
        <v>819</v>
      </c>
      <c r="Z234" s="66">
        <v>6471400</v>
      </c>
      <c r="AA234" s="67">
        <f t="shared" si="6"/>
        <v>1</v>
      </c>
      <c r="AB234" s="63" t="s">
        <v>819</v>
      </c>
      <c r="AC234" s="63" t="s">
        <v>819</v>
      </c>
    </row>
    <row r="235" spans="1:29" ht="60" x14ac:dyDescent="0.25">
      <c r="A235" s="40">
        <v>2017</v>
      </c>
      <c r="B235" s="90">
        <v>42736</v>
      </c>
      <c r="C235" s="63" t="s">
        <v>23</v>
      </c>
      <c r="D235" s="40">
        <v>1</v>
      </c>
      <c r="E235" s="63" t="s">
        <v>819</v>
      </c>
      <c r="F235" s="40" t="s">
        <v>819</v>
      </c>
      <c r="G235" s="63" t="s">
        <v>307</v>
      </c>
      <c r="H235" s="63" t="s">
        <v>180</v>
      </c>
      <c r="I235" s="65">
        <v>79959809</v>
      </c>
      <c r="J235" s="63" t="s">
        <v>818</v>
      </c>
      <c r="K235" s="63" t="s">
        <v>303</v>
      </c>
      <c r="L235" s="40">
        <v>209</v>
      </c>
      <c r="M235" s="40">
        <v>224</v>
      </c>
      <c r="N235" s="66">
        <v>6471400</v>
      </c>
      <c r="O235" s="63" t="s">
        <v>820</v>
      </c>
      <c r="P235" s="63">
        <v>0</v>
      </c>
      <c r="Q235" s="63" t="s">
        <v>820</v>
      </c>
      <c r="R235" s="63">
        <v>0</v>
      </c>
      <c r="S235" s="63" t="s">
        <v>819</v>
      </c>
      <c r="T235" s="90">
        <v>42736</v>
      </c>
      <c r="U235" s="63" t="s">
        <v>819</v>
      </c>
      <c r="V235" s="63" t="s">
        <v>819</v>
      </c>
      <c r="W235" s="63" t="s">
        <v>820</v>
      </c>
      <c r="X235" s="63">
        <v>0</v>
      </c>
      <c r="Y235" s="63" t="s">
        <v>819</v>
      </c>
      <c r="Z235" s="66">
        <v>6471400</v>
      </c>
      <c r="AA235" s="67">
        <f t="shared" si="6"/>
        <v>1</v>
      </c>
      <c r="AB235" s="63" t="s">
        <v>819</v>
      </c>
      <c r="AC235" s="63" t="s">
        <v>819</v>
      </c>
    </row>
    <row r="236" spans="1:29" ht="60" x14ac:dyDescent="0.25">
      <c r="A236" s="40">
        <v>2017</v>
      </c>
      <c r="B236" s="90">
        <v>42767</v>
      </c>
      <c r="C236" s="63" t="s">
        <v>23</v>
      </c>
      <c r="D236" s="40">
        <v>2</v>
      </c>
      <c r="E236" s="63" t="s">
        <v>819</v>
      </c>
      <c r="F236" s="40" t="s">
        <v>819</v>
      </c>
      <c r="G236" s="63" t="s">
        <v>355</v>
      </c>
      <c r="H236" s="63" t="s">
        <v>178</v>
      </c>
      <c r="I236" s="65">
        <v>1026250511</v>
      </c>
      <c r="J236" s="63" t="s">
        <v>818</v>
      </c>
      <c r="K236" s="63" t="s">
        <v>303</v>
      </c>
      <c r="L236" s="40">
        <v>274</v>
      </c>
      <c r="M236" s="40">
        <v>286</v>
      </c>
      <c r="N236" s="66">
        <v>5500700</v>
      </c>
      <c r="O236" s="63" t="s">
        <v>820</v>
      </c>
      <c r="P236" s="63">
        <v>0</v>
      </c>
      <c r="Q236" s="63" t="s">
        <v>820</v>
      </c>
      <c r="R236" s="63">
        <v>0</v>
      </c>
      <c r="S236" s="63" t="s">
        <v>819</v>
      </c>
      <c r="T236" s="90">
        <v>42767</v>
      </c>
      <c r="U236" s="63" t="s">
        <v>819</v>
      </c>
      <c r="V236" s="63" t="s">
        <v>819</v>
      </c>
      <c r="W236" s="63" t="s">
        <v>820</v>
      </c>
      <c r="X236" s="63">
        <v>0</v>
      </c>
      <c r="Y236" s="63" t="s">
        <v>819</v>
      </c>
      <c r="Z236" s="66">
        <v>5500700</v>
      </c>
      <c r="AA236" s="67">
        <f t="shared" si="6"/>
        <v>1</v>
      </c>
      <c r="AB236" s="63" t="s">
        <v>819</v>
      </c>
      <c r="AC236" s="63" t="s">
        <v>819</v>
      </c>
    </row>
    <row r="237" spans="1:29" ht="60" x14ac:dyDescent="0.25">
      <c r="A237" s="40">
        <v>2017</v>
      </c>
      <c r="B237" s="90">
        <v>42767</v>
      </c>
      <c r="C237" s="63" t="s">
        <v>23</v>
      </c>
      <c r="D237" s="40">
        <v>2</v>
      </c>
      <c r="E237" s="63" t="s">
        <v>819</v>
      </c>
      <c r="F237" s="40" t="s">
        <v>819</v>
      </c>
      <c r="G237" s="63" t="s">
        <v>355</v>
      </c>
      <c r="H237" s="63" t="s">
        <v>65</v>
      </c>
      <c r="I237" s="65">
        <v>1032432645</v>
      </c>
      <c r="J237" s="63" t="s">
        <v>818</v>
      </c>
      <c r="K237" s="63" t="s">
        <v>303</v>
      </c>
      <c r="L237" s="40">
        <v>274</v>
      </c>
      <c r="M237" s="40">
        <v>287</v>
      </c>
      <c r="N237" s="66">
        <v>6471400</v>
      </c>
      <c r="O237" s="63" t="s">
        <v>820</v>
      </c>
      <c r="P237" s="63">
        <v>0</v>
      </c>
      <c r="Q237" s="63" t="s">
        <v>820</v>
      </c>
      <c r="R237" s="63">
        <v>0</v>
      </c>
      <c r="S237" s="63" t="s">
        <v>819</v>
      </c>
      <c r="T237" s="90">
        <v>42767</v>
      </c>
      <c r="U237" s="63" t="s">
        <v>819</v>
      </c>
      <c r="V237" s="63" t="s">
        <v>819</v>
      </c>
      <c r="W237" s="63" t="s">
        <v>820</v>
      </c>
      <c r="X237" s="63">
        <v>0</v>
      </c>
      <c r="Y237" s="63" t="s">
        <v>819</v>
      </c>
      <c r="Z237" s="66">
        <v>6471400</v>
      </c>
      <c r="AA237" s="67">
        <f t="shared" si="6"/>
        <v>1</v>
      </c>
      <c r="AB237" s="63" t="s">
        <v>819</v>
      </c>
      <c r="AC237" s="63" t="s">
        <v>819</v>
      </c>
    </row>
    <row r="238" spans="1:29" ht="60" x14ac:dyDescent="0.25">
      <c r="A238" s="40">
        <v>2017</v>
      </c>
      <c r="B238" s="90">
        <v>42767</v>
      </c>
      <c r="C238" s="63" t="s">
        <v>23</v>
      </c>
      <c r="D238" s="40">
        <v>2</v>
      </c>
      <c r="E238" s="63" t="s">
        <v>819</v>
      </c>
      <c r="F238" s="40" t="s">
        <v>819</v>
      </c>
      <c r="G238" s="63" t="s">
        <v>355</v>
      </c>
      <c r="H238" s="63" t="s">
        <v>66</v>
      </c>
      <c r="I238" s="65">
        <v>15049784</v>
      </c>
      <c r="J238" s="63" t="s">
        <v>818</v>
      </c>
      <c r="K238" s="63" t="s">
        <v>303</v>
      </c>
      <c r="L238" s="40">
        <v>274</v>
      </c>
      <c r="M238" s="40">
        <v>288</v>
      </c>
      <c r="N238" s="66">
        <v>6471400</v>
      </c>
      <c r="O238" s="63" t="s">
        <v>820</v>
      </c>
      <c r="P238" s="63">
        <v>0</v>
      </c>
      <c r="Q238" s="63" t="s">
        <v>820</v>
      </c>
      <c r="R238" s="63">
        <v>0</v>
      </c>
      <c r="S238" s="63" t="s">
        <v>819</v>
      </c>
      <c r="T238" s="90">
        <v>42767</v>
      </c>
      <c r="U238" s="63" t="s">
        <v>819</v>
      </c>
      <c r="V238" s="63" t="s">
        <v>819</v>
      </c>
      <c r="W238" s="63" t="s">
        <v>820</v>
      </c>
      <c r="X238" s="63">
        <v>0</v>
      </c>
      <c r="Y238" s="63" t="s">
        <v>819</v>
      </c>
      <c r="Z238" s="66">
        <v>6471400</v>
      </c>
      <c r="AA238" s="67">
        <f t="shared" si="6"/>
        <v>1</v>
      </c>
      <c r="AB238" s="63" t="s">
        <v>819</v>
      </c>
      <c r="AC238" s="63" t="s">
        <v>819</v>
      </c>
    </row>
    <row r="239" spans="1:29" ht="60" x14ac:dyDescent="0.25">
      <c r="A239" s="40">
        <v>2017</v>
      </c>
      <c r="B239" s="90">
        <v>42767</v>
      </c>
      <c r="C239" s="63" t="s">
        <v>23</v>
      </c>
      <c r="D239" s="40">
        <v>2</v>
      </c>
      <c r="E239" s="63" t="s">
        <v>819</v>
      </c>
      <c r="F239" s="40" t="s">
        <v>819</v>
      </c>
      <c r="G239" s="63" t="s">
        <v>355</v>
      </c>
      <c r="H239" s="63" t="s">
        <v>162</v>
      </c>
      <c r="I239" s="65">
        <v>19222399</v>
      </c>
      <c r="J239" s="63" t="s">
        <v>818</v>
      </c>
      <c r="K239" s="63" t="s">
        <v>303</v>
      </c>
      <c r="L239" s="40">
        <v>274</v>
      </c>
      <c r="M239" s="40">
        <v>289</v>
      </c>
      <c r="N239" s="66">
        <v>6471400</v>
      </c>
      <c r="O239" s="63" t="s">
        <v>820</v>
      </c>
      <c r="P239" s="63">
        <v>0</v>
      </c>
      <c r="Q239" s="63" t="s">
        <v>820</v>
      </c>
      <c r="R239" s="63">
        <v>0</v>
      </c>
      <c r="S239" s="63" t="s">
        <v>819</v>
      </c>
      <c r="T239" s="90">
        <v>42767</v>
      </c>
      <c r="U239" s="63" t="s">
        <v>819</v>
      </c>
      <c r="V239" s="63" t="s">
        <v>819</v>
      </c>
      <c r="W239" s="63" t="s">
        <v>820</v>
      </c>
      <c r="X239" s="63">
        <v>0</v>
      </c>
      <c r="Y239" s="63" t="s">
        <v>819</v>
      </c>
      <c r="Z239" s="66">
        <v>6471400</v>
      </c>
      <c r="AA239" s="67">
        <f t="shared" si="6"/>
        <v>1</v>
      </c>
      <c r="AB239" s="63" t="s">
        <v>819</v>
      </c>
      <c r="AC239" s="63" t="s">
        <v>819</v>
      </c>
    </row>
    <row r="240" spans="1:29" ht="60" x14ac:dyDescent="0.25">
      <c r="A240" s="40">
        <v>2017</v>
      </c>
      <c r="B240" s="90">
        <v>42767</v>
      </c>
      <c r="C240" s="63" t="s">
        <v>23</v>
      </c>
      <c r="D240" s="40">
        <v>2</v>
      </c>
      <c r="E240" s="63" t="s">
        <v>819</v>
      </c>
      <c r="F240" s="40" t="s">
        <v>819</v>
      </c>
      <c r="G240" s="63" t="s">
        <v>355</v>
      </c>
      <c r="H240" s="63" t="s">
        <v>67</v>
      </c>
      <c r="I240" s="65">
        <v>19372340</v>
      </c>
      <c r="J240" s="63" t="s">
        <v>818</v>
      </c>
      <c r="K240" s="63" t="s">
        <v>303</v>
      </c>
      <c r="L240" s="40">
        <v>274</v>
      </c>
      <c r="M240" s="40">
        <v>290</v>
      </c>
      <c r="N240" s="66">
        <v>6471400</v>
      </c>
      <c r="O240" s="63" t="s">
        <v>820</v>
      </c>
      <c r="P240" s="63">
        <v>0</v>
      </c>
      <c r="Q240" s="63" t="s">
        <v>820</v>
      </c>
      <c r="R240" s="63">
        <v>0</v>
      </c>
      <c r="S240" s="63" t="s">
        <v>819</v>
      </c>
      <c r="T240" s="90">
        <v>42767</v>
      </c>
      <c r="U240" s="63" t="s">
        <v>819</v>
      </c>
      <c r="V240" s="63" t="s">
        <v>819</v>
      </c>
      <c r="W240" s="63" t="s">
        <v>820</v>
      </c>
      <c r="X240" s="63">
        <v>0</v>
      </c>
      <c r="Y240" s="63" t="s">
        <v>819</v>
      </c>
      <c r="Z240" s="66">
        <v>6471400</v>
      </c>
      <c r="AA240" s="67">
        <f t="shared" si="6"/>
        <v>1</v>
      </c>
      <c r="AB240" s="63" t="s">
        <v>819</v>
      </c>
      <c r="AC240" s="63" t="s">
        <v>819</v>
      </c>
    </row>
    <row r="241" spans="1:29" ht="60" x14ac:dyDescent="0.25">
      <c r="A241" s="40">
        <v>2017</v>
      </c>
      <c r="B241" s="90">
        <v>42767</v>
      </c>
      <c r="C241" s="63" t="s">
        <v>23</v>
      </c>
      <c r="D241" s="40">
        <v>2</v>
      </c>
      <c r="E241" s="63" t="s">
        <v>819</v>
      </c>
      <c r="F241" s="40" t="s">
        <v>819</v>
      </c>
      <c r="G241" s="63" t="s">
        <v>355</v>
      </c>
      <c r="H241" s="63" t="s">
        <v>68</v>
      </c>
      <c r="I241" s="65">
        <v>27252146</v>
      </c>
      <c r="J241" s="63" t="s">
        <v>818</v>
      </c>
      <c r="K241" s="63" t="s">
        <v>303</v>
      </c>
      <c r="L241" s="40">
        <v>274</v>
      </c>
      <c r="M241" s="40">
        <v>291</v>
      </c>
      <c r="N241" s="66">
        <v>5824300</v>
      </c>
      <c r="O241" s="63" t="s">
        <v>820</v>
      </c>
      <c r="P241" s="63">
        <v>0</v>
      </c>
      <c r="Q241" s="63" t="s">
        <v>820</v>
      </c>
      <c r="R241" s="63">
        <v>0</v>
      </c>
      <c r="S241" s="63" t="s">
        <v>819</v>
      </c>
      <c r="T241" s="90">
        <v>42767</v>
      </c>
      <c r="U241" s="63" t="s">
        <v>819</v>
      </c>
      <c r="V241" s="63" t="s">
        <v>819</v>
      </c>
      <c r="W241" s="63" t="s">
        <v>820</v>
      </c>
      <c r="X241" s="63">
        <v>0</v>
      </c>
      <c r="Y241" s="63" t="s">
        <v>819</v>
      </c>
      <c r="Z241" s="66">
        <v>5824300</v>
      </c>
      <c r="AA241" s="67">
        <f t="shared" si="6"/>
        <v>1</v>
      </c>
      <c r="AB241" s="63" t="s">
        <v>819</v>
      </c>
      <c r="AC241" s="63" t="s">
        <v>819</v>
      </c>
    </row>
    <row r="242" spans="1:29" ht="60" x14ac:dyDescent="0.25">
      <c r="A242" s="40">
        <v>2017</v>
      </c>
      <c r="B242" s="90">
        <v>42767</v>
      </c>
      <c r="C242" s="63" t="s">
        <v>23</v>
      </c>
      <c r="D242" s="40">
        <v>2</v>
      </c>
      <c r="E242" s="63" t="s">
        <v>819</v>
      </c>
      <c r="F242" s="40" t="s">
        <v>819</v>
      </c>
      <c r="G242" s="63" t="s">
        <v>355</v>
      </c>
      <c r="H242" s="63" t="s">
        <v>69</v>
      </c>
      <c r="I242" s="65">
        <v>41636317</v>
      </c>
      <c r="J242" s="63" t="s">
        <v>818</v>
      </c>
      <c r="K242" s="63" t="s">
        <v>303</v>
      </c>
      <c r="L242" s="40">
        <v>274</v>
      </c>
      <c r="M242" s="40">
        <v>292</v>
      </c>
      <c r="N242" s="66">
        <v>6471400</v>
      </c>
      <c r="O242" s="63" t="s">
        <v>820</v>
      </c>
      <c r="P242" s="63">
        <v>0</v>
      </c>
      <c r="Q242" s="63" t="s">
        <v>820</v>
      </c>
      <c r="R242" s="63">
        <v>0</v>
      </c>
      <c r="S242" s="63" t="s">
        <v>819</v>
      </c>
      <c r="T242" s="90">
        <v>42767</v>
      </c>
      <c r="U242" s="63" t="s">
        <v>819</v>
      </c>
      <c r="V242" s="63" t="s">
        <v>819</v>
      </c>
      <c r="W242" s="63" t="s">
        <v>820</v>
      </c>
      <c r="X242" s="63">
        <v>0</v>
      </c>
      <c r="Y242" s="63" t="s">
        <v>819</v>
      </c>
      <c r="Z242" s="66">
        <v>6471400</v>
      </c>
      <c r="AA242" s="67">
        <f t="shared" si="6"/>
        <v>1</v>
      </c>
      <c r="AB242" s="63" t="s">
        <v>819</v>
      </c>
      <c r="AC242" s="63" t="s">
        <v>819</v>
      </c>
    </row>
    <row r="243" spans="1:29" ht="60" x14ac:dyDescent="0.25">
      <c r="A243" s="40">
        <v>2017</v>
      </c>
      <c r="B243" s="90">
        <v>42767</v>
      </c>
      <c r="C243" s="63" t="s">
        <v>23</v>
      </c>
      <c r="D243" s="40">
        <v>2</v>
      </c>
      <c r="E243" s="63" t="s">
        <v>819</v>
      </c>
      <c r="F243" s="40" t="s">
        <v>819</v>
      </c>
      <c r="G243" s="63" t="s">
        <v>355</v>
      </c>
      <c r="H243" s="63" t="s">
        <v>179</v>
      </c>
      <c r="I243" s="65">
        <v>52395807</v>
      </c>
      <c r="J243" s="63" t="s">
        <v>818</v>
      </c>
      <c r="K243" s="63" t="s">
        <v>303</v>
      </c>
      <c r="L243" s="40">
        <v>274</v>
      </c>
      <c r="M243" s="40">
        <v>293</v>
      </c>
      <c r="N243" s="66">
        <v>6471400</v>
      </c>
      <c r="O243" s="63" t="s">
        <v>820</v>
      </c>
      <c r="P243" s="63">
        <v>0</v>
      </c>
      <c r="Q243" s="63" t="s">
        <v>820</v>
      </c>
      <c r="R243" s="63">
        <v>0</v>
      </c>
      <c r="S243" s="63" t="s">
        <v>819</v>
      </c>
      <c r="T243" s="90">
        <v>42767</v>
      </c>
      <c r="U243" s="63" t="s">
        <v>819</v>
      </c>
      <c r="V243" s="63" t="s">
        <v>819</v>
      </c>
      <c r="W243" s="63" t="s">
        <v>820</v>
      </c>
      <c r="X243" s="63">
        <v>0</v>
      </c>
      <c r="Y243" s="63" t="s">
        <v>819</v>
      </c>
      <c r="Z243" s="66">
        <v>6471400</v>
      </c>
      <c r="AA243" s="67">
        <f t="shared" si="6"/>
        <v>1</v>
      </c>
      <c r="AB243" s="63" t="s">
        <v>819</v>
      </c>
      <c r="AC243" s="63" t="s">
        <v>819</v>
      </c>
    </row>
    <row r="244" spans="1:29" ht="60" x14ac:dyDescent="0.25">
      <c r="A244" s="40">
        <v>2017</v>
      </c>
      <c r="B244" s="90">
        <v>42767</v>
      </c>
      <c r="C244" s="63" t="s">
        <v>23</v>
      </c>
      <c r="D244" s="40">
        <v>2</v>
      </c>
      <c r="E244" s="63" t="s">
        <v>819</v>
      </c>
      <c r="F244" s="40" t="s">
        <v>819</v>
      </c>
      <c r="G244" s="63" t="s">
        <v>355</v>
      </c>
      <c r="H244" s="63" t="s">
        <v>180</v>
      </c>
      <c r="I244" s="65">
        <v>79959809</v>
      </c>
      <c r="J244" s="63" t="s">
        <v>818</v>
      </c>
      <c r="K244" s="63" t="s">
        <v>303</v>
      </c>
      <c r="L244" s="40">
        <v>274</v>
      </c>
      <c r="M244" s="40">
        <v>294</v>
      </c>
      <c r="N244" s="66">
        <v>6471400</v>
      </c>
      <c r="O244" s="63" t="s">
        <v>820</v>
      </c>
      <c r="P244" s="63">
        <v>0</v>
      </c>
      <c r="Q244" s="63" t="s">
        <v>820</v>
      </c>
      <c r="R244" s="63">
        <v>0</v>
      </c>
      <c r="S244" s="63" t="s">
        <v>819</v>
      </c>
      <c r="T244" s="90">
        <v>42767</v>
      </c>
      <c r="U244" s="63" t="s">
        <v>819</v>
      </c>
      <c r="V244" s="63" t="s">
        <v>819</v>
      </c>
      <c r="W244" s="63" t="s">
        <v>820</v>
      </c>
      <c r="X244" s="63">
        <v>0</v>
      </c>
      <c r="Y244" s="63" t="s">
        <v>819</v>
      </c>
      <c r="Z244" s="66">
        <v>6471400</v>
      </c>
      <c r="AA244" s="67">
        <f t="shared" si="6"/>
        <v>1</v>
      </c>
      <c r="AB244" s="63" t="s">
        <v>819</v>
      </c>
      <c r="AC244" s="63" t="s">
        <v>819</v>
      </c>
    </row>
    <row r="245" spans="1:29" ht="90" x14ac:dyDescent="0.25">
      <c r="A245" s="40">
        <v>2017</v>
      </c>
      <c r="B245" s="90">
        <v>42795</v>
      </c>
      <c r="C245" s="63" t="s">
        <v>23</v>
      </c>
      <c r="D245" s="40">
        <v>3</v>
      </c>
      <c r="E245" s="63" t="s">
        <v>819</v>
      </c>
      <c r="F245" s="40" t="s">
        <v>819</v>
      </c>
      <c r="G245" s="63" t="s">
        <v>548</v>
      </c>
      <c r="H245" s="63" t="s">
        <v>178</v>
      </c>
      <c r="I245" s="65">
        <v>1026250511</v>
      </c>
      <c r="J245" s="63" t="s">
        <v>818</v>
      </c>
      <c r="K245" s="63" t="s">
        <v>303</v>
      </c>
      <c r="L245" s="40">
        <v>291</v>
      </c>
      <c r="M245" s="40">
        <v>307</v>
      </c>
      <c r="N245" s="66">
        <v>6471400</v>
      </c>
      <c r="O245" s="63" t="s">
        <v>820</v>
      </c>
      <c r="P245" s="63">
        <v>0</v>
      </c>
      <c r="Q245" s="63" t="s">
        <v>820</v>
      </c>
      <c r="R245" s="63">
        <v>0</v>
      </c>
      <c r="S245" s="63" t="s">
        <v>819</v>
      </c>
      <c r="T245" s="90">
        <v>42795</v>
      </c>
      <c r="U245" s="63" t="s">
        <v>819</v>
      </c>
      <c r="V245" s="63" t="s">
        <v>819</v>
      </c>
      <c r="W245" s="63" t="s">
        <v>820</v>
      </c>
      <c r="X245" s="63">
        <v>0</v>
      </c>
      <c r="Y245" s="63" t="s">
        <v>819</v>
      </c>
      <c r="Z245" s="66">
        <v>6471400</v>
      </c>
      <c r="AA245" s="67">
        <f t="shared" si="6"/>
        <v>1</v>
      </c>
      <c r="AB245" s="63" t="s">
        <v>819</v>
      </c>
      <c r="AC245" s="63" t="s">
        <v>819</v>
      </c>
    </row>
    <row r="246" spans="1:29" ht="90" x14ac:dyDescent="0.25">
      <c r="A246" s="40">
        <v>2017</v>
      </c>
      <c r="B246" s="90">
        <v>42795</v>
      </c>
      <c r="C246" s="63" t="s">
        <v>23</v>
      </c>
      <c r="D246" s="40">
        <v>3</v>
      </c>
      <c r="E246" s="63" t="s">
        <v>819</v>
      </c>
      <c r="F246" s="40" t="s">
        <v>819</v>
      </c>
      <c r="G246" s="63" t="s">
        <v>548</v>
      </c>
      <c r="H246" s="63" t="s">
        <v>65</v>
      </c>
      <c r="I246" s="65">
        <v>1032432645</v>
      </c>
      <c r="J246" s="63" t="s">
        <v>818</v>
      </c>
      <c r="K246" s="63" t="s">
        <v>303</v>
      </c>
      <c r="L246" s="40">
        <v>291</v>
      </c>
      <c r="M246" s="40">
        <v>308</v>
      </c>
      <c r="N246" s="66">
        <v>6471400</v>
      </c>
      <c r="O246" s="63" t="s">
        <v>820</v>
      </c>
      <c r="P246" s="63">
        <v>0</v>
      </c>
      <c r="Q246" s="63" t="s">
        <v>820</v>
      </c>
      <c r="R246" s="63">
        <v>0</v>
      </c>
      <c r="S246" s="63" t="s">
        <v>819</v>
      </c>
      <c r="T246" s="90">
        <v>42795</v>
      </c>
      <c r="U246" s="63" t="s">
        <v>819</v>
      </c>
      <c r="V246" s="63" t="s">
        <v>819</v>
      </c>
      <c r="W246" s="63" t="s">
        <v>820</v>
      </c>
      <c r="X246" s="63">
        <v>0</v>
      </c>
      <c r="Y246" s="63" t="s">
        <v>819</v>
      </c>
      <c r="Z246" s="66">
        <v>6471400</v>
      </c>
      <c r="AA246" s="67">
        <f t="shared" si="6"/>
        <v>1</v>
      </c>
      <c r="AB246" s="63" t="s">
        <v>819</v>
      </c>
      <c r="AC246" s="63" t="s">
        <v>819</v>
      </c>
    </row>
    <row r="247" spans="1:29" ht="90" x14ac:dyDescent="0.25">
      <c r="A247" s="40">
        <v>2017</v>
      </c>
      <c r="B247" s="90">
        <v>42795</v>
      </c>
      <c r="C247" s="63" t="s">
        <v>23</v>
      </c>
      <c r="D247" s="40">
        <v>3</v>
      </c>
      <c r="E247" s="63" t="s">
        <v>819</v>
      </c>
      <c r="F247" s="40" t="s">
        <v>819</v>
      </c>
      <c r="G247" s="63" t="s">
        <v>548</v>
      </c>
      <c r="H247" s="63" t="s">
        <v>66</v>
      </c>
      <c r="I247" s="65">
        <v>15049784</v>
      </c>
      <c r="J247" s="63" t="s">
        <v>818</v>
      </c>
      <c r="K247" s="63" t="s">
        <v>303</v>
      </c>
      <c r="L247" s="40">
        <v>291</v>
      </c>
      <c r="M247" s="40">
        <v>309</v>
      </c>
      <c r="N247" s="66">
        <v>6471400</v>
      </c>
      <c r="O247" s="63" t="s">
        <v>820</v>
      </c>
      <c r="P247" s="63">
        <v>0</v>
      </c>
      <c r="Q247" s="63" t="s">
        <v>820</v>
      </c>
      <c r="R247" s="63">
        <v>0</v>
      </c>
      <c r="S247" s="63" t="s">
        <v>819</v>
      </c>
      <c r="T247" s="90">
        <v>42795</v>
      </c>
      <c r="U247" s="63" t="s">
        <v>819</v>
      </c>
      <c r="V247" s="63" t="s">
        <v>819</v>
      </c>
      <c r="W247" s="63" t="s">
        <v>820</v>
      </c>
      <c r="X247" s="63">
        <v>0</v>
      </c>
      <c r="Y247" s="63" t="s">
        <v>819</v>
      </c>
      <c r="Z247" s="66">
        <v>6471400</v>
      </c>
      <c r="AA247" s="67">
        <f t="shared" si="6"/>
        <v>1</v>
      </c>
      <c r="AB247" s="63" t="s">
        <v>819</v>
      </c>
      <c r="AC247" s="63" t="s">
        <v>819</v>
      </c>
    </row>
    <row r="248" spans="1:29" ht="90" x14ac:dyDescent="0.25">
      <c r="A248" s="40">
        <v>2017</v>
      </c>
      <c r="B248" s="90">
        <v>42795</v>
      </c>
      <c r="C248" s="63" t="s">
        <v>23</v>
      </c>
      <c r="D248" s="40">
        <v>3</v>
      </c>
      <c r="E248" s="63" t="s">
        <v>819</v>
      </c>
      <c r="F248" s="40" t="s">
        <v>819</v>
      </c>
      <c r="G248" s="63" t="s">
        <v>548</v>
      </c>
      <c r="H248" s="63" t="s">
        <v>162</v>
      </c>
      <c r="I248" s="65">
        <v>19222399</v>
      </c>
      <c r="J248" s="63" t="s">
        <v>818</v>
      </c>
      <c r="K248" s="63" t="s">
        <v>303</v>
      </c>
      <c r="L248" s="40">
        <v>291</v>
      </c>
      <c r="M248" s="40">
        <v>310</v>
      </c>
      <c r="N248" s="66">
        <v>6471400</v>
      </c>
      <c r="O248" s="63" t="s">
        <v>820</v>
      </c>
      <c r="P248" s="63">
        <v>0</v>
      </c>
      <c r="Q248" s="63" t="s">
        <v>820</v>
      </c>
      <c r="R248" s="63">
        <v>0</v>
      </c>
      <c r="S248" s="63" t="s">
        <v>819</v>
      </c>
      <c r="T248" s="90">
        <v>42795</v>
      </c>
      <c r="U248" s="63" t="s">
        <v>819</v>
      </c>
      <c r="V248" s="63" t="s">
        <v>819</v>
      </c>
      <c r="W248" s="63" t="s">
        <v>820</v>
      </c>
      <c r="X248" s="63">
        <v>0</v>
      </c>
      <c r="Y248" s="63" t="s">
        <v>819</v>
      </c>
      <c r="Z248" s="66">
        <v>6471400</v>
      </c>
      <c r="AA248" s="67">
        <f t="shared" si="6"/>
        <v>1</v>
      </c>
      <c r="AB248" s="63" t="s">
        <v>819</v>
      </c>
      <c r="AC248" s="63" t="s">
        <v>819</v>
      </c>
    </row>
    <row r="249" spans="1:29" ht="90" x14ac:dyDescent="0.25">
      <c r="A249" s="40">
        <v>2017</v>
      </c>
      <c r="B249" s="90">
        <v>42795</v>
      </c>
      <c r="C249" s="63" t="s">
        <v>23</v>
      </c>
      <c r="D249" s="40">
        <v>3</v>
      </c>
      <c r="E249" s="63" t="s">
        <v>819</v>
      </c>
      <c r="F249" s="40" t="s">
        <v>819</v>
      </c>
      <c r="G249" s="63" t="s">
        <v>548</v>
      </c>
      <c r="H249" s="63" t="s">
        <v>67</v>
      </c>
      <c r="I249" s="65">
        <v>19372340</v>
      </c>
      <c r="J249" s="63" t="s">
        <v>818</v>
      </c>
      <c r="K249" s="63" t="s">
        <v>303</v>
      </c>
      <c r="L249" s="40">
        <v>291</v>
      </c>
      <c r="M249" s="40">
        <v>311</v>
      </c>
      <c r="N249" s="66">
        <v>6471400</v>
      </c>
      <c r="O249" s="63" t="s">
        <v>820</v>
      </c>
      <c r="P249" s="63">
        <v>0</v>
      </c>
      <c r="Q249" s="63" t="s">
        <v>820</v>
      </c>
      <c r="R249" s="63">
        <v>0</v>
      </c>
      <c r="S249" s="63" t="s">
        <v>819</v>
      </c>
      <c r="T249" s="90">
        <v>42795</v>
      </c>
      <c r="U249" s="63" t="s">
        <v>819</v>
      </c>
      <c r="V249" s="63" t="s">
        <v>819</v>
      </c>
      <c r="W249" s="63" t="s">
        <v>820</v>
      </c>
      <c r="X249" s="63">
        <v>0</v>
      </c>
      <c r="Y249" s="63" t="s">
        <v>819</v>
      </c>
      <c r="Z249" s="66">
        <v>6471400</v>
      </c>
      <c r="AA249" s="67">
        <f t="shared" si="6"/>
        <v>1</v>
      </c>
      <c r="AB249" s="63" t="s">
        <v>819</v>
      </c>
      <c r="AC249" s="63" t="s">
        <v>819</v>
      </c>
    </row>
    <row r="250" spans="1:29" ht="90" x14ac:dyDescent="0.25">
      <c r="A250" s="40">
        <v>2017</v>
      </c>
      <c r="B250" s="90">
        <v>42795</v>
      </c>
      <c r="C250" s="63" t="s">
        <v>23</v>
      </c>
      <c r="D250" s="40">
        <v>3</v>
      </c>
      <c r="E250" s="63" t="s">
        <v>819</v>
      </c>
      <c r="F250" s="40" t="s">
        <v>819</v>
      </c>
      <c r="G250" s="63" t="s">
        <v>548</v>
      </c>
      <c r="H250" s="63" t="s">
        <v>68</v>
      </c>
      <c r="I250" s="65">
        <v>27252146</v>
      </c>
      <c r="J250" s="63" t="s">
        <v>818</v>
      </c>
      <c r="K250" s="63" t="s">
        <v>303</v>
      </c>
      <c r="L250" s="40">
        <v>291</v>
      </c>
      <c r="M250" s="40">
        <v>312</v>
      </c>
      <c r="N250" s="66">
        <v>5824300</v>
      </c>
      <c r="O250" s="63" t="s">
        <v>820</v>
      </c>
      <c r="P250" s="63">
        <v>0</v>
      </c>
      <c r="Q250" s="63" t="s">
        <v>820</v>
      </c>
      <c r="R250" s="63">
        <v>0</v>
      </c>
      <c r="S250" s="63" t="s">
        <v>819</v>
      </c>
      <c r="T250" s="90">
        <v>42795</v>
      </c>
      <c r="U250" s="63" t="s">
        <v>819</v>
      </c>
      <c r="V250" s="63" t="s">
        <v>819</v>
      </c>
      <c r="W250" s="63" t="s">
        <v>820</v>
      </c>
      <c r="X250" s="63">
        <v>0</v>
      </c>
      <c r="Y250" s="63" t="s">
        <v>819</v>
      </c>
      <c r="Z250" s="66">
        <v>5824300</v>
      </c>
      <c r="AA250" s="67">
        <f t="shared" si="6"/>
        <v>1</v>
      </c>
      <c r="AB250" s="63" t="s">
        <v>819</v>
      </c>
      <c r="AC250" s="63" t="s">
        <v>819</v>
      </c>
    </row>
    <row r="251" spans="1:29" ht="90" x14ac:dyDescent="0.25">
      <c r="A251" s="40">
        <v>2017</v>
      </c>
      <c r="B251" s="90">
        <v>42795</v>
      </c>
      <c r="C251" s="63" t="s">
        <v>23</v>
      </c>
      <c r="D251" s="40">
        <v>3</v>
      </c>
      <c r="E251" s="63" t="s">
        <v>819</v>
      </c>
      <c r="F251" s="40" t="s">
        <v>819</v>
      </c>
      <c r="G251" s="63" t="s">
        <v>548</v>
      </c>
      <c r="H251" s="63" t="s">
        <v>69</v>
      </c>
      <c r="I251" s="65">
        <v>41636317</v>
      </c>
      <c r="J251" s="63" t="s">
        <v>818</v>
      </c>
      <c r="K251" s="63" t="s">
        <v>303</v>
      </c>
      <c r="L251" s="40">
        <v>291</v>
      </c>
      <c r="M251" s="40">
        <v>313</v>
      </c>
      <c r="N251" s="66">
        <v>6471400</v>
      </c>
      <c r="O251" s="63" t="s">
        <v>820</v>
      </c>
      <c r="P251" s="63">
        <v>0</v>
      </c>
      <c r="Q251" s="63" t="s">
        <v>820</v>
      </c>
      <c r="R251" s="63">
        <v>0</v>
      </c>
      <c r="S251" s="63" t="s">
        <v>819</v>
      </c>
      <c r="T251" s="90">
        <v>42795</v>
      </c>
      <c r="U251" s="63" t="s">
        <v>819</v>
      </c>
      <c r="V251" s="63" t="s">
        <v>819</v>
      </c>
      <c r="W251" s="63" t="s">
        <v>820</v>
      </c>
      <c r="X251" s="63">
        <v>0</v>
      </c>
      <c r="Y251" s="63" t="s">
        <v>819</v>
      </c>
      <c r="Z251" s="66">
        <v>6471400</v>
      </c>
      <c r="AA251" s="67">
        <f t="shared" si="6"/>
        <v>1</v>
      </c>
      <c r="AB251" s="63" t="s">
        <v>819</v>
      </c>
      <c r="AC251" s="63" t="s">
        <v>819</v>
      </c>
    </row>
    <row r="252" spans="1:29" ht="90" x14ac:dyDescent="0.25">
      <c r="A252" s="40">
        <v>2017</v>
      </c>
      <c r="B252" s="90">
        <v>42795</v>
      </c>
      <c r="C252" s="63" t="s">
        <v>23</v>
      </c>
      <c r="D252" s="40">
        <v>3</v>
      </c>
      <c r="E252" s="63" t="s">
        <v>819</v>
      </c>
      <c r="F252" s="40" t="s">
        <v>819</v>
      </c>
      <c r="G252" s="63" t="s">
        <v>548</v>
      </c>
      <c r="H252" s="63" t="s">
        <v>179</v>
      </c>
      <c r="I252" s="65">
        <v>52395807</v>
      </c>
      <c r="J252" s="63" t="s">
        <v>818</v>
      </c>
      <c r="K252" s="63" t="s">
        <v>303</v>
      </c>
      <c r="L252" s="40">
        <v>291</v>
      </c>
      <c r="M252" s="40">
        <v>314</v>
      </c>
      <c r="N252" s="66">
        <v>6471400</v>
      </c>
      <c r="O252" s="63" t="s">
        <v>820</v>
      </c>
      <c r="P252" s="63">
        <v>0</v>
      </c>
      <c r="Q252" s="63" t="s">
        <v>820</v>
      </c>
      <c r="R252" s="63">
        <v>0</v>
      </c>
      <c r="S252" s="63" t="s">
        <v>819</v>
      </c>
      <c r="T252" s="90">
        <v>42795</v>
      </c>
      <c r="U252" s="63" t="s">
        <v>819</v>
      </c>
      <c r="V252" s="63" t="s">
        <v>819</v>
      </c>
      <c r="W252" s="63" t="s">
        <v>820</v>
      </c>
      <c r="X252" s="63">
        <v>0</v>
      </c>
      <c r="Y252" s="63" t="s">
        <v>819</v>
      </c>
      <c r="Z252" s="66">
        <v>6471400</v>
      </c>
      <c r="AA252" s="67">
        <f t="shared" si="6"/>
        <v>1</v>
      </c>
      <c r="AB252" s="63" t="s">
        <v>819</v>
      </c>
      <c r="AC252" s="63" t="s">
        <v>819</v>
      </c>
    </row>
    <row r="253" spans="1:29" ht="90" x14ac:dyDescent="0.25">
      <c r="A253" s="40">
        <v>2017</v>
      </c>
      <c r="B253" s="90">
        <v>42795</v>
      </c>
      <c r="C253" s="63" t="s">
        <v>23</v>
      </c>
      <c r="D253" s="40">
        <v>3</v>
      </c>
      <c r="E253" s="63" t="s">
        <v>819</v>
      </c>
      <c r="F253" s="40" t="s">
        <v>819</v>
      </c>
      <c r="G253" s="63" t="s">
        <v>548</v>
      </c>
      <c r="H253" s="63" t="s">
        <v>180</v>
      </c>
      <c r="I253" s="65">
        <v>79959809</v>
      </c>
      <c r="J253" s="63" t="s">
        <v>818</v>
      </c>
      <c r="K253" s="63" t="s">
        <v>303</v>
      </c>
      <c r="L253" s="40">
        <v>291</v>
      </c>
      <c r="M253" s="40">
        <v>315</v>
      </c>
      <c r="N253" s="66">
        <v>6471400</v>
      </c>
      <c r="O253" s="63" t="s">
        <v>820</v>
      </c>
      <c r="P253" s="63">
        <v>0</v>
      </c>
      <c r="Q253" s="63" t="s">
        <v>820</v>
      </c>
      <c r="R253" s="63">
        <v>0</v>
      </c>
      <c r="S253" s="63" t="s">
        <v>819</v>
      </c>
      <c r="T253" s="90">
        <v>42795</v>
      </c>
      <c r="U253" s="63" t="s">
        <v>819</v>
      </c>
      <c r="V253" s="63" t="s">
        <v>819</v>
      </c>
      <c r="W253" s="63" t="s">
        <v>820</v>
      </c>
      <c r="X253" s="63">
        <v>0</v>
      </c>
      <c r="Y253" s="63" t="s">
        <v>819</v>
      </c>
      <c r="Z253" s="66">
        <v>6471400</v>
      </c>
      <c r="AA253" s="67">
        <f t="shared" si="6"/>
        <v>1</v>
      </c>
      <c r="AB253" s="63" t="s">
        <v>819</v>
      </c>
      <c r="AC253" s="63" t="s">
        <v>819</v>
      </c>
    </row>
    <row r="254" spans="1:29" ht="90" x14ac:dyDescent="0.25">
      <c r="A254" s="40">
        <v>2017</v>
      </c>
      <c r="B254" s="90">
        <v>42826</v>
      </c>
      <c r="C254" s="63" t="s">
        <v>23</v>
      </c>
      <c r="D254" s="40">
        <v>4</v>
      </c>
      <c r="E254" s="63" t="s">
        <v>819</v>
      </c>
      <c r="F254" s="40" t="s">
        <v>819</v>
      </c>
      <c r="G254" s="63" t="s">
        <v>551</v>
      </c>
      <c r="H254" s="63" t="s">
        <v>178</v>
      </c>
      <c r="I254" s="65">
        <v>1026250511</v>
      </c>
      <c r="J254" s="63" t="s">
        <v>818</v>
      </c>
      <c r="K254" s="63" t="s">
        <v>303</v>
      </c>
      <c r="L254" s="40">
        <v>299</v>
      </c>
      <c r="M254" s="40">
        <v>330</v>
      </c>
      <c r="N254" s="66">
        <v>4853600</v>
      </c>
      <c r="O254" s="63" t="s">
        <v>820</v>
      </c>
      <c r="P254" s="63">
        <v>0</v>
      </c>
      <c r="Q254" s="63" t="s">
        <v>820</v>
      </c>
      <c r="R254" s="63">
        <v>0</v>
      </c>
      <c r="S254" s="63" t="s">
        <v>819</v>
      </c>
      <c r="T254" s="90">
        <v>42826</v>
      </c>
      <c r="U254" s="63" t="s">
        <v>819</v>
      </c>
      <c r="V254" s="63" t="s">
        <v>819</v>
      </c>
      <c r="W254" s="63" t="s">
        <v>820</v>
      </c>
      <c r="X254" s="63">
        <v>0</v>
      </c>
      <c r="Y254" s="63" t="s">
        <v>819</v>
      </c>
      <c r="Z254" s="66">
        <v>4853600</v>
      </c>
      <c r="AA254" s="67">
        <f t="shared" si="6"/>
        <v>1</v>
      </c>
      <c r="AB254" s="63" t="s">
        <v>819</v>
      </c>
      <c r="AC254" s="63" t="s">
        <v>819</v>
      </c>
    </row>
    <row r="255" spans="1:29" ht="90" x14ac:dyDescent="0.25">
      <c r="A255" s="40">
        <v>2017</v>
      </c>
      <c r="B255" s="90">
        <v>42826</v>
      </c>
      <c r="C255" s="63" t="s">
        <v>23</v>
      </c>
      <c r="D255" s="40">
        <v>4</v>
      </c>
      <c r="E255" s="63" t="s">
        <v>819</v>
      </c>
      <c r="F255" s="40" t="s">
        <v>819</v>
      </c>
      <c r="G255" s="63" t="s">
        <v>551</v>
      </c>
      <c r="H255" s="63" t="s">
        <v>65</v>
      </c>
      <c r="I255" s="65">
        <v>1032432645</v>
      </c>
      <c r="J255" s="63" t="s">
        <v>818</v>
      </c>
      <c r="K255" s="63" t="s">
        <v>303</v>
      </c>
      <c r="L255" s="40">
        <v>299</v>
      </c>
      <c r="M255" s="40">
        <v>332</v>
      </c>
      <c r="N255" s="66">
        <v>6147900</v>
      </c>
      <c r="O255" s="63" t="s">
        <v>820</v>
      </c>
      <c r="P255" s="63">
        <v>0</v>
      </c>
      <c r="Q255" s="63" t="s">
        <v>820</v>
      </c>
      <c r="R255" s="63">
        <v>0</v>
      </c>
      <c r="S255" s="63" t="s">
        <v>819</v>
      </c>
      <c r="T255" s="90">
        <v>42826</v>
      </c>
      <c r="U255" s="63" t="s">
        <v>819</v>
      </c>
      <c r="V255" s="63" t="s">
        <v>819</v>
      </c>
      <c r="W255" s="63" t="s">
        <v>820</v>
      </c>
      <c r="X255" s="63">
        <v>0</v>
      </c>
      <c r="Y255" s="63" t="s">
        <v>819</v>
      </c>
      <c r="Z255" s="66">
        <v>6147900</v>
      </c>
      <c r="AA255" s="67">
        <f t="shared" si="6"/>
        <v>1</v>
      </c>
      <c r="AB255" s="63" t="s">
        <v>819</v>
      </c>
      <c r="AC255" s="63" t="s">
        <v>819</v>
      </c>
    </row>
    <row r="256" spans="1:29" ht="90" x14ac:dyDescent="0.25">
      <c r="A256" s="40">
        <v>2017</v>
      </c>
      <c r="B256" s="90">
        <v>42826</v>
      </c>
      <c r="C256" s="63" t="s">
        <v>23</v>
      </c>
      <c r="D256" s="40">
        <v>4</v>
      </c>
      <c r="E256" s="63" t="s">
        <v>819</v>
      </c>
      <c r="F256" s="40" t="s">
        <v>819</v>
      </c>
      <c r="G256" s="63" t="s">
        <v>551</v>
      </c>
      <c r="H256" s="63" t="s">
        <v>66</v>
      </c>
      <c r="I256" s="65">
        <v>15049784</v>
      </c>
      <c r="J256" s="63" t="s">
        <v>818</v>
      </c>
      <c r="K256" s="63" t="s">
        <v>303</v>
      </c>
      <c r="L256" s="40">
        <v>299</v>
      </c>
      <c r="M256" s="40">
        <v>333</v>
      </c>
      <c r="N256" s="66">
        <v>6471400</v>
      </c>
      <c r="O256" s="63" t="s">
        <v>820</v>
      </c>
      <c r="P256" s="63">
        <v>0</v>
      </c>
      <c r="Q256" s="63" t="s">
        <v>820</v>
      </c>
      <c r="R256" s="63">
        <v>0</v>
      </c>
      <c r="S256" s="63" t="s">
        <v>819</v>
      </c>
      <c r="T256" s="90">
        <v>42826</v>
      </c>
      <c r="U256" s="63" t="s">
        <v>819</v>
      </c>
      <c r="V256" s="63" t="s">
        <v>819</v>
      </c>
      <c r="W256" s="63" t="s">
        <v>820</v>
      </c>
      <c r="X256" s="63">
        <v>0</v>
      </c>
      <c r="Y256" s="63" t="s">
        <v>819</v>
      </c>
      <c r="Z256" s="66">
        <v>6471400</v>
      </c>
      <c r="AA256" s="67">
        <f t="shared" si="6"/>
        <v>1</v>
      </c>
      <c r="AB256" s="63" t="s">
        <v>819</v>
      </c>
      <c r="AC256" s="63" t="s">
        <v>819</v>
      </c>
    </row>
    <row r="257" spans="1:29" ht="90" x14ac:dyDescent="0.25">
      <c r="A257" s="40">
        <v>2017</v>
      </c>
      <c r="B257" s="90">
        <v>42826</v>
      </c>
      <c r="C257" s="63" t="s">
        <v>23</v>
      </c>
      <c r="D257" s="40">
        <v>4</v>
      </c>
      <c r="E257" s="63" t="s">
        <v>819</v>
      </c>
      <c r="F257" s="40" t="s">
        <v>819</v>
      </c>
      <c r="G257" s="63" t="s">
        <v>551</v>
      </c>
      <c r="H257" s="63" t="s">
        <v>162</v>
      </c>
      <c r="I257" s="65">
        <v>19222399</v>
      </c>
      <c r="J257" s="63" t="s">
        <v>818</v>
      </c>
      <c r="K257" s="63" t="s">
        <v>303</v>
      </c>
      <c r="L257" s="40">
        <v>299</v>
      </c>
      <c r="M257" s="40">
        <v>334</v>
      </c>
      <c r="N257" s="66">
        <v>6471400</v>
      </c>
      <c r="O257" s="63" t="s">
        <v>820</v>
      </c>
      <c r="P257" s="63">
        <v>0</v>
      </c>
      <c r="Q257" s="63" t="s">
        <v>820</v>
      </c>
      <c r="R257" s="63">
        <v>0</v>
      </c>
      <c r="S257" s="63" t="s">
        <v>819</v>
      </c>
      <c r="T257" s="90">
        <v>42826</v>
      </c>
      <c r="U257" s="63" t="s">
        <v>819</v>
      </c>
      <c r="V257" s="63" t="s">
        <v>819</v>
      </c>
      <c r="W257" s="63" t="s">
        <v>820</v>
      </c>
      <c r="X257" s="63">
        <v>0</v>
      </c>
      <c r="Y257" s="63" t="s">
        <v>819</v>
      </c>
      <c r="Z257" s="66">
        <v>6471400</v>
      </c>
      <c r="AA257" s="67">
        <f t="shared" si="6"/>
        <v>1</v>
      </c>
      <c r="AB257" s="63" t="s">
        <v>819</v>
      </c>
      <c r="AC257" s="63" t="s">
        <v>819</v>
      </c>
    </row>
    <row r="258" spans="1:29" ht="90" x14ac:dyDescent="0.25">
      <c r="A258" s="40">
        <v>2017</v>
      </c>
      <c r="B258" s="90">
        <v>42826</v>
      </c>
      <c r="C258" s="63" t="s">
        <v>23</v>
      </c>
      <c r="D258" s="40">
        <v>4</v>
      </c>
      <c r="E258" s="63" t="s">
        <v>819</v>
      </c>
      <c r="F258" s="40" t="s">
        <v>819</v>
      </c>
      <c r="G258" s="63" t="s">
        <v>551</v>
      </c>
      <c r="H258" s="63" t="s">
        <v>67</v>
      </c>
      <c r="I258" s="65">
        <v>19372340</v>
      </c>
      <c r="J258" s="63" t="s">
        <v>818</v>
      </c>
      <c r="K258" s="63" t="s">
        <v>303</v>
      </c>
      <c r="L258" s="40">
        <v>299</v>
      </c>
      <c r="M258" s="40">
        <v>335</v>
      </c>
      <c r="N258" s="66">
        <v>6147900</v>
      </c>
      <c r="O258" s="63" t="s">
        <v>820</v>
      </c>
      <c r="P258" s="63">
        <v>0</v>
      </c>
      <c r="Q258" s="63" t="s">
        <v>820</v>
      </c>
      <c r="R258" s="63">
        <v>0</v>
      </c>
      <c r="S258" s="63" t="s">
        <v>819</v>
      </c>
      <c r="T258" s="90">
        <v>42826</v>
      </c>
      <c r="U258" s="63" t="s">
        <v>819</v>
      </c>
      <c r="V258" s="63" t="s">
        <v>819</v>
      </c>
      <c r="W258" s="63" t="s">
        <v>820</v>
      </c>
      <c r="X258" s="63">
        <v>0</v>
      </c>
      <c r="Y258" s="63" t="s">
        <v>819</v>
      </c>
      <c r="Z258" s="66">
        <v>6147900</v>
      </c>
      <c r="AA258" s="67">
        <f t="shared" si="6"/>
        <v>1</v>
      </c>
      <c r="AB258" s="63" t="s">
        <v>819</v>
      </c>
      <c r="AC258" s="63" t="s">
        <v>819</v>
      </c>
    </row>
    <row r="259" spans="1:29" ht="90" x14ac:dyDescent="0.25">
      <c r="A259" s="40">
        <v>2017</v>
      </c>
      <c r="B259" s="90">
        <v>42826</v>
      </c>
      <c r="C259" s="63" t="s">
        <v>23</v>
      </c>
      <c r="D259" s="40">
        <v>4</v>
      </c>
      <c r="E259" s="63" t="s">
        <v>819</v>
      </c>
      <c r="F259" s="40" t="s">
        <v>819</v>
      </c>
      <c r="G259" s="63" t="s">
        <v>551</v>
      </c>
      <c r="H259" s="63" t="s">
        <v>68</v>
      </c>
      <c r="I259" s="65">
        <v>27252146</v>
      </c>
      <c r="J259" s="63" t="s">
        <v>818</v>
      </c>
      <c r="K259" s="63" t="s">
        <v>303</v>
      </c>
      <c r="L259" s="40">
        <v>299</v>
      </c>
      <c r="M259" s="40">
        <v>336</v>
      </c>
      <c r="N259" s="66">
        <v>5824300</v>
      </c>
      <c r="O259" s="63" t="s">
        <v>820</v>
      </c>
      <c r="P259" s="63">
        <v>0</v>
      </c>
      <c r="Q259" s="63" t="s">
        <v>820</v>
      </c>
      <c r="R259" s="63">
        <v>0</v>
      </c>
      <c r="S259" s="63" t="s">
        <v>819</v>
      </c>
      <c r="T259" s="90">
        <v>42826</v>
      </c>
      <c r="U259" s="63" t="s">
        <v>819</v>
      </c>
      <c r="V259" s="63" t="s">
        <v>819</v>
      </c>
      <c r="W259" s="63" t="s">
        <v>820</v>
      </c>
      <c r="X259" s="63">
        <v>0</v>
      </c>
      <c r="Y259" s="63" t="s">
        <v>819</v>
      </c>
      <c r="Z259" s="66">
        <v>5824300</v>
      </c>
      <c r="AA259" s="67">
        <f t="shared" si="6"/>
        <v>1</v>
      </c>
      <c r="AB259" s="63" t="s">
        <v>819</v>
      </c>
      <c r="AC259" s="63" t="s">
        <v>819</v>
      </c>
    </row>
    <row r="260" spans="1:29" ht="90" x14ac:dyDescent="0.25">
      <c r="A260" s="40">
        <v>2017</v>
      </c>
      <c r="B260" s="90">
        <v>42826</v>
      </c>
      <c r="C260" s="63" t="s">
        <v>23</v>
      </c>
      <c r="D260" s="40">
        <v>4</v>
      </c>
      <c r="E260" s="63" t="s">
        <v>819</v>
      </c>
      <c r="F260" s="40" t="s">
        <v>819</v>
      </c>
      <c r="G260" s="63" t="s">
        <v>551</v>
      </c>
      <c r="H260" s="63" t="s">
        <v>69</v>
      </c>
      <c r="I260" s="65">
        <v>41636317</v>
      </c>
      <c r="J260" s="63" t="s">
        <v>818</v>
      </c>
      <c r="K260" s="63" t="s">
        <v>303</v>
      </c>
      <c r="L260" s="40">
        <v>299</v>
      </c>
      <c r="M260" s="40">
        <v>337</v>
      </c>
      <c r="N260" s="66">
        <v>6147900</v>
      </c>
      <c r="O260" s="63" t="s">
        <v>820</v>
      </c>
      <c r="P260" s="63">
        <v>0</v>
      </c>
      <c r="Q260" s="63" t="s">
        <v>820</v>
      </c>
      <c r="R260" s="63">
        <v>0</v>
      </c>
      <c r="S260" s="63" t="s">
        <v>819</v>
      </c>
      <c r="T260" s="90">
        <v>42826</v>
      </c>
      <c r="U260" s="63" t="s">
        <v>819</v>
      </c>
      <c r="V260" s="63" t="s">
        <v>819</v>
      </c>
      <c r="W260" s="63" t="s">
        <v>820</v>
      </c>
      <c r="X260" s="63">
        <v>0</v>
      </c>
      <c r="Y260" s="63" t="s">
        <v>819</v>
      </c>
      <c r="Z260" s="66">
        <v>6147900</v>
      </c>
      <c r="AA260" s="67">
        <f t="shared" si="6"/>
        <v>1</v>
      </c>
      <c r="AB260" s="63" t="s">
        <v>819</v>
      </c>
      <c r="AC260" s="63" t="s">
        <v>819</v>
      </c>
    </row>
    <row r="261" spans="1:29" ht="90" x14ac:dyDescent="0.25">
      <c r="A261" s="40">
        <v>2017</v>
      </c>
      <c r="B261" s="90">
        <v>42826</v>
      </c>
      <c r="C261" s="63" t="s">
        <v>23</v>
      </c>
      <c r="D261" s="40">
        <v>4</v>
      </c>
      <c r="E261" s="63" t="s">
        <v>819</v>
      </c>
      <c r="F261" s="40" t="s">
        <v>819</v>
      </c>
      <c r="G261" s="63" t="s">
        <v>551</v>
      </c>
      <c r="H261" s="63" t="s">
        <v>179</v>
      </c>
      <c r="I261" s="65">
        <v>52395807</v>
      </c>
      <c r="J261" s="63" t="s">
        <v>818</v>
      </c>
      <c r="K261" s="63" t="s">
        <v>303</v>
      </c>
      <c r="L261" s="40">
        <v>299</v>
      </c>
      <c r="M261" s="40">
        <v>338</v>
      </c>
      <c r="N261" s="66">
        <v>2912100</v>
      </c>
      <c r="O261" s="63" t="s">
        <v>820</v>
      </c>
      <c r="P261" s="63">
        <v>0</v>
      </c>
      <c r="Q261" s="63" t="s">
        <v>820</v>
      </c>
      <c r="R261" s="63">
        <v>0</v>
      </c>
      <c r="S261" s="63" t="s">
        <v>819</v>
      </c>
      <c r="T261" s="90">
        <v>42826</v>
      </c>
      <c r="U261" s="63" t="s">
        <v>819</v>
      </c>
      <c r="V261" s="63" t="s">
        <v>819</v>
      </c>
      <c r="W261" s="63" t="s">
        <v>820</v>
      </c>
      <c r="X261" s="63">
        <v>0</v>
      </c>
      <c r="Y261" s="63" t="s">
        <v>819</v>
      </c>
      <c r="Z261" s="66">
        <v>2912100</v>
      </c>
      <c r="AA261" s="67">
        <f t="shared" si="6"/>
        <v>1</v>
      </c>
      <c r="AB261" s="63" t="s">
        <v>819</v>
      </c>
      <c r="AC261" s="63" t="s">
        <v>819</v>
      </c>
    </row>
    <row r="262" spans="1:29" ht="90" x14ac:dyDescent="0.25">
      <c r="A262" s="40">
        <v>2017</v>
      </c>
      <c r="B262" s="90">
        <v>42826</v>
      </c>
      <c r="C262" s="63" t="s">
        <v>23</v>
      </c>
      <c r="D262" s="40">
        <v>4</v>
      </c>
      <c r="E262" s="63" t="s">
        <v>819</v>
      </c>
      <c r="F262" s="40" t="s">
        <v>819</v>
      </c>
      <c r="G262" s="63" t="s">
        <v>551</v>
      </c>
      <c r="H262" s="63" t="s">
        <v>180</v>
      </c>
      <c r="I262" s="65">
        <v>79959809</v>
      </c>
      <c r="J262" s="63" t="s">
        <v>818</v>
      </c>
      <c r="K262" s="63" t="s">
        <v>303</v>
      </c>
      <c r="L262" s="40">
        <v>299</v>
      </c>
      <c r="M262" s="40">
        <v>339</v>
      </c>
      <c r="N262" s="66">
        <v>6471400</v>
      </c>
      <c r="O262" s="63" t="s">
        <v>820</v>
      </c>
      <c r="P262" s="63">
        <v>0</v>
      </c>
      <c r="Q262" s="63" t="s">
        <v>820</v>
      </c>
      <c r="R262" s="63">
        <v>0</v>
      </c>
      <c r="S262" s="63" t="s">
        <v>819</v>
      </c>
      <c r="T262" s="90">
        <v>42826</v>
      </c>
      <c r="U262" s="63" t="s">
        <v>819</v>
      </c>
      <c r="V262" s="63" t="s">
        <v>819</v>
      </c>
      <c r="W262" s="63" t="s">
        <v>820</v>
      </c>
      <c r="X262" s="63">
        <v>0</v>
      </c>
      <c r="Y262" s="63" t="s">
        <v>819</v>
      </c>
      <c r="Z262" s="66">
        <v>6471400</v>
      </c>
      <c r="AA262" s="67">
        <f t="shared" si="6"/>
        <v>1</v>
      </c>
      <c r="AB262" s="63" t="s">
        <v>819</v>
      </c>
      <c r="AC262" s="63" t="s">
        <v>819</v>
      </c>
    </row>
    <row r="263" spans="1:29" ht="90" x14ac:dyDescent="0.25">
      <c r="A263" s="40">
        <v>2017</v>
      </c>
      <c r="B263" s="90">
        <v>42856</v>
      </c>
      <c r="C263" s="63" t="s">
        <v>23</v>
      </c>
      <c r="D263" s="40">
        <v>5</v>
      </c>
      <c r="E263" s="63" t="s">
        <v>819</v>
      </c>
      <c r="F263" s="40" t="s">
        <v>819</v>
      </c>
      <c r="G263" s="63" t="s">
        <v>588</v>
      </c>
      <c r="H263" s="63" t="s">
        <v>178</v>
      </c>
      <c r="I263" s="65">
        <v>1026250511</v>
      </c>
      <c r="J263" s="63" t="s">
        <v>818</v>
      </c>
      <c r="K263" s="63" t="s">
        <v>303</v>
      </c>
      <c r="L263" s="40">
        <v>317</v>
      </c>
      <c r="M263" s="40">
        <v>354</v>
      </c>
      <c r="N263" s="66">
        <v>6471400</v>
      </c>
      <c r="O263" s="63" t="s">
        <v>820</v>
      </c>
      <c r="P263" s="63">
        <v>0</v>
      </c>
      <c r="Q263" s="63" t="s">
        <v>820</v>
      </c>
      <c r="R263" s="63">
        <v>0</v>
      </c>
      <c r="S263" s="63" t="s">
        <v>819</v>
      </c>
      <c r="T263" s="90">
        <v>42856</v>
      </c>
      <c r="U263" s="63" t="s">
        <v>819</v>
      </c>
      <c r="V263" s="63" t="s">
        <v>819</v>
      </c>
      <c r="W263" s="63" t="s">
        <v>820</v>
      </c>
      <c r="X263" s="63">
        <v>0</v>
      </c>
      <c r="Y263" s="63" t="s">
        <v>819</v>
      </c>
      <c r="Z263" s="66">
        <v>6471400</v>
      </c>
      <c r="AA263" s="67">
        <f t="shared" si="6"/>
        <v>1</v>
      </c>
      <c r="AB263" s="63" t="s">
        <v>819</v>
      </c>
      <c r="AC263" s="63" t="s">
        <v>819</v>
      </c>
    </row>
    <row r="264" spans="1:29" ht="90" x14ac:dyDescent="0.25">
      <c r="A264" s="40">
        <v>2017</v>
      </c>
      <c r="B264" s="90">
        <v>42856</v>
      </c>
      <c r="C264" s="63" t="s">
        <v>23</v>
      </c>
      <c r="D264" s="40">
        <v>5</v>
      </c>
      <c r="E264" s="63" t="s">
        <v>819</v>
      </c>
      <c r="F264" s="40" t="s">
        <v>819</v>
      </c>
      <c r="G264" s="63" t="s">
        <v>588</v>
      </c>
      <c r="H264" s="63" t="s">
        <v>65</v>
      </c>
      <c r="I264" s="65">
        <v>1032432645</v>
      </c>
      <c r="J264" s="63" t="s">
        <v>818</v>
      </c>
      <c r="K264" s="63" t="s">
        <v>303</v>
      </c>
      <c r="L264" s="40">
        <v>317</v>
      </c>
      <c r="M264" s="40">
        <v>355</v>
      </c>
      <c r="N264" s="66">
        <v>6471400</v>
      </c>
      <c r="O264" s="63" t="s">
        <v>820</v>
      </c>
      <c r="P264" s="63">
        <v>0</v>
      </c>
      <c r="Q264" s="63" t="s">
        <v>820</v>
      </c>
      <c r="R264" s="63">
        <v>0</v>
      </c>
      <c r="S264" s="63" t="s">
        <v>819</v>
      </c>
      <c r="T264" s="90">
        <v>42856</v>
      </c>
      <c r="U264" s="63" t="s">
        <v>819</v>
      </c>
      <c r="V264" s="63" t="s">
        <v>819</v>
      </c>
      <c r="W264" s="63" t="s">
        <v>820</v>
      </c>
      <c r="X264" s="63">
        <v>0</v>
      </c>
      <c r="Y264" s="63" t="s">
        <v>819</v>
      </c>
      <c r="Z264" s="66">
        <v>6471400</v>
      </c>
      <c r="AA264" s="67">
        <f t="shared" si="6"/>
        <v>1</v>
      </c>
      <c r="AB264" s="63" t="s">
        <v>819</v>
      </c>
      <c r="AC264" s="63" t="s">
        <v>819</v>
      </c>
    </row>
    <row r="265" spans="1:29" ht="90" x14ac:dyDescent="0.25">
      <c r="A265" s="40">
        <v>2017</v>
      </c>
      <c r="B265" s="90">
        <v>42856</v>
      </c>
      <c r="C265" s="63" t="s">
        <v>23</v>
      </c>
      <c r="D265" s="40">
        <v>5</v>
      </c>
      <c r="E265" s="63" t="s">
        <v>819</v>
      </c>
      <c r="F265" s="40" t="s">
        <v>819</v>
      </c>
      <c r="G265" s="63" t="s">
        <v>588</v>
      </c>
      <c r="H265" s="63" t="s">
        <v>66</v>
      </c>
      <c r="I265" s="65">
        <v>15049784</v>
      </c>
      <c r="J265" s="63" t="s">
        <v>818</v>
      </c>
      <c r="K265" s="63" t="s">
        <v>303</v>
      </c>
      <c r="L265" s="40">
        <v>317</v>
      </c>
      <c r="M265" s="40">
        <v>357</v>
      </c>
      <c r="N265" s="66">
        <v>6147900</v>
      </c>
      <c r="O265" s="63" t="s">
        <v>820</v>
      </c>
      <c r="P265" s="63">
        <v>0</v>
      </c>
      <c r="Q265" s="63" t="s">
        <v>820</v>
      </c>
      <c r="R265" s="63">
        <v>0</v>
      </c>
      <c r="S265" s="63" t="s">
        <v>819</v>
      </c>
      <c r="T265" s="90">
        <v>42856</v>
      </c>
      <c r="U265" s="63" t="s">
        <v>819</v>
      </c>
      <c r="V265" s="63" t="s">
        <v>819</v>
      </c>
      <c r="W265" s="63" t="s">
        <v>820</v>
      </c>
      <c r="X265" s="63">
        <v>0</v>
      </c>
      <c r="Y265" s="63" t="s">
        <v>819</v>
      </c>
      <c r="Z265" s="66">
        <v>6147900</v>
      </c>
      <c r="AA265" s="67">
        <f t="shared" si="6"/>
        <v>1</v>
      </c>
      <c r="AB265" s="63" t="s">
        <v>819</v>
      </c>
      <c r="AC265" s="63" t="s">
        <v>819</v>
      </c>
    </row>
    <row r="266" spans="1:29" ht="90" x14ac:dyDescent="0.25">
      <c r="A266" s="40">
        <v>2017</v>
      </c>
      <c r="B266" s="90">
        <v>42856</v>
      </c>
      <c r="C266" s="63" t="s">
        <v>23</v>
      </c>
      <c r="D266" s="40">
        <v>5</v>
      </c>
      <c r="E266" s="63" t="s">
        <v>819</v>
      </c>
      <c r="F266" s="40" t="s">
        <v>819</v>
      </c>
      <c r="G266" s="63" t="s">
        <v>588</v>
      </c>
      <c r="H266" s="63" t="s">
        <v>162</v>
      </c>
      <c r="I266" s="65">
        <v>19222399</v>
      </c>
      <c r="J266" s="63" t="s">
        <v>818</v>
      </c>
      <c r="K266" s="63" t="s">
        <v>303</v>
      </c>
      <c r="L266" s="40">
        <v>317</v>
      </c>
      <c r="M266" s="40">
        <v>358</v>
      </c>
      <c r="N266" s="66">
        <v>6471400</v>
      </c>
      <c r="O266" s="63" t="s">
        <v>820</v>
      </c>
      <c r="P266" s="63">
        <v>0</v>
      </c>
      <c r="Q266" s="63" t="s">
        <v>820</v>
      </c>
      <c r="R266" s="63">
        <v>0</v>
      </c>
      <c r="S266" s="63" t="s">
        <v>819</v>
      </c>
      <c r="T266" s="90">
        <v>42856</v>
      </c>
      <c r="U266" s="63" t="s">
        <v>819</v>
      </c>
      <c r="V266" s="63" t="s">
        <v>819</v>
      </c>
      <c r="W266" s="63" t="s">
        <v>820</v>
      </c>
      <c r="X266" s="63">
        <v>0</v>
      </c>
      <c r="Y266" s="63" t="s">
        <v>819</v>
      </c>
      <c r="Z266" s="66">
        <v>6471400</v>
      </c>
      <c r="AA266" s="67">
        <f t="shared" si="6"/>
        <v>1</v>
      </c>
      <c r="AB266" s="63" t="s">
        <v>819</v>
      </c>
      <c r="AC266" s="63" t="s">
        <v>819</v>
      </c>
    </row>
    <row r="267" spans="1:29" ht="90" x14ac:dyDescent="0.25">
      <c r="A267" s="40">
        <v>2017</v>
      </c>
      <c r="B267" s="90">
        <v>42856</v>
      </c>
      <c r="C267" s="63" t="s">
        <v>23</v>
      </c>
      <c r="D267" s="40">
        <v>5</v>
      </c>
      <c r="E267" s="63" t="s">
        <v>819</v>
      </c>
      <c r="F267" s="40" t="s">
        <v>819</v>
      </c>
      <c r="G267" s="63" t="s">
        <v>588</v>
      </c>
      <c r="H267" s="63" t="s">
        <v>67</v>
      </c>
      <c r="I267" s="65">
        <v>19372340</v>
      </c>
      <c r="J267" s="63" t="s">
        <v>818</v>
      </c>
      <c r="K267" s="63" t="s">
        <v>303</v>
      </c>
      <c r="L267" s="40">
        <v>317</v>
      </c>
      <c r="M267" s="40">
        <v>359</v>
      </c>
      <c r="N267" s="66">
        <v>2588600</v>
      </c>
      <c r="O267" s="63" t="s">
        <v>820</v>
      </c>
      <c r="P267" s="63">
        <v>0</v>
      </c>
      <c r="Q267" s="63" t="s">
        <v>820</v>
      </c>
      <c r="R267" s="63">
        <v>0</v>
      </c>
      <c r="S267" s="63" t="s">
        <v>819</v>
      </c>
      <c r="T267" s="90">
        <v>42856</v>
      </c>
      <c r="U267" s="63" t="s">
        <v>819</v>
      </c>
      <c r="V267" s="63" t="s">
        <v>819</v>
      </c>
      <c r="W267" s="63" t="s">
        <v>820</v>
      </c>
      <c r="X267" s="63">
        <v>0</v>
      </c>
      <c r="Y267" s="63" t="s">
        <v>819</v>
      </c>
      <c r="Z267" s="66">
        <v>2588600</v>
      </c>
      <c r="AA267" s="67">
        <f t="shared" si="6"/>
        <v>1</v>
      </c>
      <c r="AB267" s="63" t="s">
        <v>819</v>
      </c>
      <c r="AC267" s="63" t="s">
        <v>819</v>
      </c>
    </row>
    <row r="268" spans="1:29" ht="90" x14ac:dyDescent="0.25">
      <c r="A268" s="40">
        <v>2017</v>
      </c>
      <c r="B268" s="90">
        <v>42856</v>
      </c>
      <c r="C268" s="63" t="s">
        <v>23</v>
      </c>
      <c r="D268" s="40">
        <v>5</v>
      </c>
      <c r="E268" s="63" t="s">
        <v>819</v>
      </c>
      <c r="F268" s="40" t="s">
        <v>819</v>
      </c>
      <c r="G268" s="63" t="s">
        <v>588</v>
      </c>
      <c r="H268" s="63" t="s">
        <v>68</v>
      </c>
      <c r="I268" s="65">
        <v>27252146</v>
      </c>
      <c r="J268" s="63" t="s">
        <v>818</v>
      </c>
      <c r="K268" s="63" t="s">
        <v>303</v>
      </c>
      <c r="L268" s="40">
        <v>317</v>
      </c>
      <c r="M268" s="40">
        <v>360</v>
      </c>
      <c r="N268" s="66">
        <v>6471400</v>
      </c>
      <c r="O268" s="63" t="s">
        <v>820</v>
      </c>
      <c r="P268" s="63">
        <v>0</v>
      </c>
      <c r="Q268" s="63" t="s">
        <v>820</v>
      </c>
      <c r="R268" s="63">
        <v>0</v>
      </c>
      <c r="S268" s="63" t="s">
        <v>819</v>
      </c>
      <c r="T268" s="90">
        <v>42856</v>
      </c>
      <c r="U268" s="63" t="s">
        <v>819</v>
      </c>
      <c r="V268" s="63" t="s">
        <v>819</v>
      </c>
      <c r="W268" s="63" t="s">
        <v>820</v>
      </c>
      <c r="X268" s="63">
        <v>0</v>
      </c>
      <c r="Y268" s="63" t="s">
        <v>819</v>
      </c>
      <c r="Z268" s="66">
        <v>6471400</v>
      </c>
      <c r="AA268" s="67">
        <f t="shared" si="6"/>
        <v>1</v>
      </c>
      <c r="AB268" s="63" t="s">
        <v>819</v>
      </c>
      <c r="AC268" s="63" t="s">
        <v>819</v>
      </c>
    </row>
    <row r="269" spans="1:29" ht="90" x14ac:dyDescent="0.25">
      <c r="A269" s="40">
        <v>2017</v>
      </c>
      <c r="B269" s="90">
        <v>42856</v>
      </c>
      <c r="C269" s="63" t="s">
        <v>23</v>
      </c>
      <c r="D269" s="40">
        <v>5</v>
      </c>
      <c r="E269" s="63" t="s">
        <v>819</v>
      </c>
      <c r="F269" s="40" t="s">
        <v>819</v>
      </c>
      <c r="G269" s="63" t="s">
        <v>588</v>
      </c>
      <c r="H269" s="63" t="s">
        <v>69</v>
      </c>
      <c r="I269" s="65">
        <v>41636317</v>
      </c>
      <c r="J269" s="63" t="s">
        <v>818</v>
      </c>
      <c r="K269" s="63" t="s">
        <v>303</v>
      </c>
      <c r="L269" s="40">
        <v>317</v>
      </c>
      <c r="M269" s="40">
        <v>362</v>
      </c>
      <c r="N269" s="66">
        <v>6471400</v>
      </c>
      <c r="O269" s="63" t="s">
        <v>820</v>
      </c>
      <c r="P269" s="63">
        <v>0</v>
      </c>
      <c r="Q269" s="63" t="s">
        <v>820</v>
      </c>
      <c r="R269" s="63">
        <v>0</v>
      </c>
      <c r="S269" s="63" t="s">
        <v>819</v>
      </c>
      <c r="T269" s="90">
        <v>42856</v>
      </c>
      <c r="U269" s="63" t="s">
        <v>819</v>
      </c>
      <c r="V269" s="63" t="s">
        <v>819</v>
      </c>
      <c r="W269" s="63" t="s">
        <v>820</v>
      </c>
      <c r="X269" s="63">
        <v>0</v>
      </c>
      <c r="Y269" s="63" t="s">
        <v>819</v>
      </c>
      <c r="Z269" s="66">
        <v>6471400</v>
      </c>
      <c r="AA269" s="67">
        <f t="shared" si="6"/>
        <v>1</v>
      </c>
      <c r="AB269" s="63" t="s">
        <v>819</v>
      </c>
      <c r="AC269" s="63" t="s">
        <v>819</v>
      </c>
    </row>
    <row r="270" spans="1:29" ht="90" x14ac:dyDescent="0.25">
      <c r="A270" s="40">
        <v>2017</v>
      </c>
      <c r="B270" s="90">
        <v>42856</v>
      </c>
      <c r="C270" s="63" t="s">
        <v>23</v>
      </c>
      <c r="D270" s="40">
        <v>5</v>
      </c>
      <c r="E270" s="63" t="s">
        <v>819</v>
      </c>
      <c r="F270" s="40" t="s">
        <v>819</v>
      </c>
      <c r="G270" s="63" t="s">
        <v>588</v>
      </c>
      <c r="H270" s="63" t="s">
        <v>180</v>
      </c>
      <c r="I270" s="65">
        <v>79959809</v>
      </c>
      <c r="J270" s="63" t="s">
        <v>818</v>
      </c>
      <c r="K270" s="63" t="s">
        <v>303</v>
      </c>
      <c r="L270" s="40">
        <v>317</v>
      </c>
      <c r="M270" s="40">
        <v>363</v>
      </c>
      <c r="N270" s="66">
        <v>6471400</v>
      </c>
      <c r="O270" s="63" t="s">
        <v>820</v>
      </c>
      <c r="P270" s="63">
        <v>0</v>
      </c>
      <c r="Q270" s="63" t="s">
        <v>820</v>
      </c>
      <c r="R270" s="63">
        <v>0</v>
      </c>
      <c r="S270" s="63" t="s">
        <v>819</v>
      </c>
      <c r="T270" s="90">
        <v>42856</v>
      </c>
      <c r="U270" s="63" t="s">
        <v>819</v>
      </c>
      <c r="V270" s="63" t="s">
        <v>819</v>
      </c>
      <c r="W270" s="63" t="s">
        <v>820</v>
      </c>
      <c r="X270" s="63">
        <v>0</v>
      </c>
      <c r="Y270" s="63" t="s">
        <v>819</v>
      </c>
      <c r="Z270" s="66">
        <v>6471400</v>
      </c>
      <c r="AA270" s="67">
        <f t="shared" si="6"/>
        <v>1</v>
      </c>
      <c r="AB270" s="63" t="s">
        <v>819</v>
      </c>
      <c r="AC270" s="63" t="s">
        <v>819</v>
      </c>
    </row>
    <row r="271" spans="1:29" ht="90" x14ac:dyDescent="0.25">
      <c r="A271" s="40">
        <v>2017</v>
      </c>
      <c r="B271" s="90">
        <v>42856</v>
      </c>
      <c r="C271" s="63" t="s">
        <v>23</v>
      </c>
      <c r="D271" s="40">
        <v>5</v>
      </c>
      <c r="E271" s="63" t="s">
        <v>819</v>
      </c>
      <c r="F271" s="40" t="s">
        <v>819</v>
      </c>
      <c r="G271" s="63" t="s">
        <v>588</v>
      </c>
      <c r="H271" s="63" t="s">
        <v>179</v>
      </c>
      <c r="I271" s="65">
        <v>52395807</v>
      </c>
      <c r="J271" s="63" t="s">
        <v>818</v>
      </c>
      <c r="K271" s="63" t="s">
        <v>303</v>
      </c>
      <c r="L271" s="40">
        <v>317</v>
      </c>
      <c r="M271" s="40">
        <v>364</v>
      </c>
      <c r="N271" s="66">
        <v>1100300</v>
      </c>
      <c r="O271" s="63" t="s">
        <v>820</v>
      </c>
      <c r="P271" s="63">
        <v>0</v>
      </c>
      <c r="Q271" s="63" t="s">
        <v>820</v>
      </c>
      <c r="R271" s="63">
        <v>0</v>
      </c>
      <c r="S271" s="63" t="s">
        <v>819</v>
      </c>
      <c r="T271" s="90">
        <v>42856</v>
      </c>
      <c r="U271" s="63" t="s">
        <v>819</v>
      </c>
      <c r="V271" s="63" t="s">
        <v>819</v>
      </c>
      <c r="W271" s="63" t="s">
        <v>820</v>
      </c>
      <c r="X271" s="63">
        <v>0</v>
      </c>
      <c r="Y271" s="63" t="s">
        <v>819</v>
      </c>
      <c r="Z271" s="66">
        <v>1100300</v>
      </c>
      <c r="AA271" s="67">
        <f t="shared" si="6"/>
        <v>1</v>
      </c>
      <c r="AB271" s="63" t="s">
        <v>819</v>
      </c>
      <c r="AC271" s="63" t="s">
        <v>819</v>
      </c>
    </row>
    <row r="272" spans="1:29" ht="75" x14ac:dyDescent="0.25">
      <c r="A272" s="40">
        <v>2017</v>
      </c>
      <c r="B272" s="90">
        <v>42826</v>
      </c>
      <c r="C272" s="63" t="s">
        <v>23</v>
      </c>
      <c r="D272" s="40">
        <v>4</v>
      </c>
      <c r="E272" s="63" t="s">
        <v>819</v>
      </c>
      <c r="F272" s="40" t="s">
        <v>819</v>
      </c>
      <c r="G272" s="63" t="s">
        <v>575</v>
      </c>
      <c r="H272" s="63" t="s">
        <v>179</v>
      </c>
      <c r="I272" s="65">
        <v>52395807</v>
      </c>
      <c r="J272" s="63" t="s">
        <v>818</v>
      </c>
      <c r="K272" s="63" t="s">
        <v>303</v>
      </c>
      <c r="L272" s="40">
        <v>320</v>
      </c>
      <c r="M272" s="40">
        <v>368</v>
      </c>
      <c r="N272" s="66">
        <v>663800</v>
      </c>
      <c r="O272" s="63" t="s">
        <v>820</v>
      </c>
      <c r="P272" s="63">
        <v>0</v>
      </c>
      <c r="Q272" s="63" t="s">
        <v>820</v>
      </c>
      <c r="R272" s="63">
        <v>0</v>
      </c>
      <c r="S272" s="63" t="s">
        <v>819</v>
      </c>
      <c r="T272" s="90">
        <v>42826</v>
      </c>
      <c r="U272" s="63" t="s">
        <v>819</v>
      </c>
      <c r="V272" s="63" t="s">
        <v>819</v>
      </c>
      <c r="W272" s="63" t="s">
        <v>820</v>
      </c>
      <c r="X272" s="63">
        <v>0</v>
      </c>
      <c r="Y272" s="63" t="s">
        <v>819</v>
      </c>
      <c r="Z272" s="66">
        <v>663800</v>
      </c>
      <c r="AA272" s="67">
        <f t="shared" si="6"/>
        <v>1</v>
      </c>
      <c r="AB272" s="63" t="s">
        <v>819</v>
      </c>
      <c r="AC272" s="63" t="s">
        <v>819</v>
      </c>
    </row>
    <row r="273" spans="1:29" ht="75" x14ac:dyDescent="0.25">
      <c r="A273" s="40">
        <v>2017</v>
      </c>
      <c r="B273" s="90">
        <v>42826</v>
      </c>
      <c r="C273" s="63" t="s">
        <v>23</v>
      </c>
      <c r="D273" s="40">
        <v>4</v>
      </c>
      <c r="E273" s="63" t="s">
        <v>819</v>
      </c>
      <c r="F273" s="40" t="s">
        <v>819</v>
      </c>
      <c r="G273" s="63" t="s">
        <v>575</v>
      </c>
      <c r="H273" s="63" t="s">
        <v>179</v>
      </c>
      <c r="I273" s="65">
        <v>52395807</v>
      </c>
      <c r="J273" s="63" t="s">
        <v>818</v>
      </c>
      <c r="K273" s="63" t="s">
        <v>303</v>
      </c>
      <c r="L273" s="40">
        <v>326</v>
      </c>
      <c r="M273" s="40">
        <v>372</v>
      </c>
      <c r="N273" s="66">
        <v>600</v>
      </c>
      <c r="O273" s="63" t="s">
        <v>820</v>
      </c>
      <c r="P273" s="63">
        <v>0</v>
      </c>
      <c r="Q273" s="63" t="s">
        <v>820</v>
      </c>
      <c r="R273" s="63">
        <v>0</v>
      </c>
      <c r="S273" s="63" t="s">
        <v>819</v>
      </c>
      <c r="T273" s="90">
        <v>42826</v>
      </c>
      <c r="U273" s="63" t="s">
        <v>819</v>
      </c>
      <c r="V273" s="63" t="s">
        <v>819</v>
      </c>
      <c r="W273" s="63" t="s">
        <v>820</v>
      </c>
      <c r="X273" s="63">
        <v>0</v>
      </c>
      <c r="Y273" s="63" t="s">
        <v>819</v>
      </c>
      <c r="Z273" s="66">
        <v>600</v>
      </c>
      <c r="AA273" s="67">
        <f t="shared" si="6"/>
        <v>1</v>
      </c>
      <c r="AB273" s="63" t="s">
        <v>819</v>
      </c>
      <c r="AC273" s="63" t="s">
        <v>819</v>
      </c>
    </row>
    <row r="274" spans="1:29" ht="30" x14ac:dyDescent="0.25">
      <c r="A274" s="40">
        <v>2017</v>
      </c>
      <c r="B274" s="90">
        <v>42900</v>
      </c>
      <c r="C274" s="63" t="s">
        <v>23</v>
      </c>
      <c r="D274" s="40">
        <v>4</v>
      </c>
      <c r="E274" s="63" t="s">
        <v>819</v>
      </c>
      <c r="F274" s="40" t="s">
        <v>819</v>
      </c>
      <c r="G274" s="63" t="s">
        <v>594</v>
      </c>
      <c r="H274" s="63" t="s">
        <v>179</v>
      </c>
      <c r="I274" s="65">
        <v>52395807</v>
      </c>
      <c r="J274" s="63" t="s">
        <v>818</v>
      </c>
      <c r="K274" s="63" t="s">
        <v>303</v>
      </c>
      <c r="L274" s="40">
        <v>330</v>
      </c>
      <c r="M274" s="40">
        <v>376</v>
      </c>
      <c r="N274" s="66">
        <v>7200</v>
      </c>
      <c r="O274" s="63" t="s">
        <v>820</v>
      </c>
      <c r="P274" s="63">
        <v>0</v>
      </c>
      <c r="Q274" s="63" t="s">
        <v>820</v>
      </c>
      <c r="R274" s="63">
        <v>0</v>
      </c>
      <c r="S274" s="63" t="s">
        <v>819</v>
      </c>
      <c r="T274" s="90">
        <v>42900</v>
      </c>
      <c r="U274" s="63" t="s">
        <v>819</v>
      </c>
      <c r="V274" s="63" t="s">
        <v>819</v>
      </c>
      <c r="W274" s="63" t="s">
        <v>820</v>
      </c>
      <c r="X274" s="63">
        <v>0</v>
      </c>
      <c r="Y274" s="63" t="s">
        <v>819</v>
      </c>
      <c r="Z274" s="66">
        <v>7200</v>
      </c>
      <c r="AA274" s="67">
        <f t="shared" si="6"/>
        <v>1</v>
      </c>
      <c r="AB274" s="63" t="s">
        <v>819</v>
      </c>
      <c r="AC274" s="63" t="s">
        <v>819</v>
      </c>
    </row>
    <row r="275" spans="1:29" ht="75" x14ac:dyDescent="0.25">
      <c r="A275" s="40">
        <v>2017</v>
      </c>
      <c r="B275" s="90">
        <v>42887</v>
      </c>
      <c r="C275" s="63" t="s">
        <v>23</v>
      </c>
      <c r="D275" s="40">
        <v>6</v>
      </c>
      <c r="E275" s="63" t="s">
        <v>819</v>
      </c>
      <c r="F275" s="40" t="s">
        <v>819</v>
      </c>
      <c r="G275" s="63" t="s">
        <v>599</v>
      </c>
      <c r="H275" s="63" t="s">
        <v>178</v>
      </c>
      <c r="I275" s="65">
        <v>1026250511</v>
      </c>
      <c r="J275" s="63" t="s">
        <v>818</v>
      </c>
      <c r="K275" s="63" t="s">
        <v>303</v>
      </c>
      <c r="L275" s="40">
        <v>338</v>
      </c>
      <c r="M275" s="40">
        <v>388</v>
      </c>
      <c r="N275" s="66">
        <v>5177200</v>
      </c>
      <c r="O275" s="63" t="s">
        <v>820</v>
      </c>
      <c r="P275" s="63">
        <v>0</v>
      </c>
      <c r="Q275" s="63" t="s">
        <v>820</v>
      </c>
      <c r="R275" s="63">
        <v>0</v>
      </c>
      <c r="S275" s="63" t="s">
        <v>819</v>
      </c>
      <c r="T275" s="90">
        <v>42887</v>
      </c>
      <c r="U275" s="63" t="s">
        <v>819</v>
      </c>
      <c r="V275" s="63" t="s">
        <v>819</v>
      </c>
      <c r="W275" s="63" t="s">
        <v>820</v>
      </c>
      <c r="X275" s="63">
        <v>0</v>
      </c>
      <c r="Y275" s="63" t="s">
        <v>819</v>
      </c>
      <c r="Z275" s="66">
        <v>5177200</v>
      </c>
      <c r="AA275" s="67">
        <f t="shared" si="6"/>
        <v>1</v>
      </c>
      <c r="AB275" s="63" t="s">
        <v>819</v>
      </c>
      <c r="AC275" s="63" t="s">
        <v>819</v>
      </c>
    </row>
    <row r="276" spans="1:29" ht="75" x14ac:dyDescent="0.25">
      <c r="A276" s="40">
        <v>2017</v>
      </c>
      <c r="B276" s="90">
        <v>42887</v>
      </c>
      <c r="C276" s="63" t="s">
        <v>23</v>
      </c>
      <c r="D276" s="40">
        <v>6</v>
      </c>
      <c r="E276" s="63" t="s">
        <v>819</v>
      </c>
      <c r="F276" s="40" t="s">
        <v>819</v>
      </c>
      <c r="G276" s="63" t="s">
        <v>599</v>
      </c>
      <c r="H276" s="63" t="s">
        <v>65</v>
      </c>
      <c r="I276" s="65">
        <v>1032432645</v>
      </c>
      <c r="J276" s="63" t="s">
        <v>818</v>
      </c>
      <c r="K276" s="63" t="s">
        <v>303</v>
      </c>
      <c r="L276" s="40">
        <v>338</v>
      </c>
      <c r="M276" s="40">
        <v>389</v>
      </c>
      <c r="N276" s="66">
        <v>6471400</v>
      </c>
      <c r="O276" s="63" t="s">
        <v>820</v>
      </c>
      <c r="P276" s="63">
        <v>0</v>
      </c>
      <c r="Q276" s="63" t="s">
        <v>820</v>
      </c>
      <c r="R276" s="63">
        <v>0</v>
      </c>
      <c r="S276" s="63" t="s">
        <v>819</v>
      </c>
      <c r="T276" s="90">
        <v>42887</v>
      </c>
      <c r="U276" s="63" t="s">
        <v>819</v>
      </c>
      <c r="V276" s="63" t="s">
        <v>819</v>
      </c>
      <c r="W276" s="63" t="s">
        <v>820</v>
      </c>
      <c r="X276" s="63">
        <v>0</v>
      </c>
      <c r="Y276" s="63" t="s">
        <v>819</v>
      </c>
      <c r="Z276" s="66">
        <v>6471400</v>
      </c>
      <c r="AA276" s="67">
        <f t="shared" ref="AA276:AA338" si="7">+Z276/N276</f>
        <v>1</v>
      </c>
      <c r="AB276" s="63" t="s">
        <v>819</v>
      </c>
      <c r="AC276" s="63" t="s">
        <v>819</v>
      </c>
    </row>
    <row r="277" spans="1:29" ht="75" x14ac:dyDescent="0.25">
      <c r="A277" s="40">
        <v>2017</v>
      </c>
      <c r="B277" s="90">
        <v>42887</v>
      </c>
      <c r="C277" s="63" t="s">
        <v>23</v>
      </c>
      <c r="D277" s="40">
        <v>6</v>
      </c>
      <c r="E277" s="63" t="s">
        <v>819</v>
      </c>
      <c r="F277" s="40" t="s">
        <v>819</v>
      </c>
      <c r="G277" s="63" t="s">
        <v>599</v>
      </c>
      <c r="H277" s="63" t="s">
        <v>66</v>
      </c>
      <c r="I277" s="65">
        <v>15049784</v>
      </c>
      <c r="J277" s="63" t="s">
        <v>818</v>
      </c>
      <c r="K277" s="63" t="s">
        <v>303</v>
      </c>
      <c r="L277" s="40">
        <v>338</v>
      </c>
      <c r="M277" s="40">
        <v>390</v>
      </c>
      <c r="N277" s="66">
        <v>6471400</v>
      </c>
      <c r="O277" s="63" t="s">
        <v>820</v>
      </c>
      <c r="P277" s="63">
        <v>0</v>
      </c>
      <c r="Q277" s="63" t="s">
        <v>820</v>
      </c>
      <c r="R277" s="63">
        <v>0</v>
      </c>
      <c r="S277" s="63" t="s">
        <v>819</v>
      </c>
      <c r="T277" s="90">
        <v>42887</v>
      </c>
      <c r="U277" s="63" t="s">
        <v>819</v>
      </c>
      <c r="V277" s="63" t="s">
        <v>819</v>
      </c>
      <c r="W277" s="63" t="s">
        <v>820</v>
      </c>
      <c r="X277" s="63">
        <v>0</v>
      </c>
      <c r="Y277" s="63" t="s">
        <v>819</v>
      </c>
      <c r="Z277" s="66">
        <v>6471400</v>
      </c>
      <c r="AA277" s="67">
        <f t="shared" si="7"/>
        <v>1</v>
      </c>
      <c r="AB277" s="63" t="s">
        <v>819</v>
      </c>
      <c r="AC277" s="63" t="s">
        <v>819</v>
      </c>
    </row>
    <row r="278" spans="1:29" ht="75" x14ac:dyDescent="0.25">
      <c r="A278" s="40">
        <v>2017</v>
      </c>
      <c r="B278" s="90">
        <v>42887</v>
      </c>
      <c r="C278" s="63" t="s">
        <v>23</v>
      </c>
      <c r="D278" s="40">
        <v>6</v>
      </c>
      <c r="E278" s="63" t="s">
        <v>819</v>
      </c>
      <c r="F278" s="40" t="s">
        <v>819</v>
      </c>
      <c r="G278" s="63" t="s">
        <v>599</v>
      </c>
      <c r="H278" s="63" t="s">
        <v>162</v>
      </c>
      <c r="I278" s="65">
        <v>19222399</v>
      </c>
      <c r="J278" s="63" t="s">
        <v>818</v>
      </c>
      <c r="K278" s="63" t="s">
        <v>303</v>
      </c>
      <c r="L278" s="40">
        <v>338</v>
      </c>
      <c r="M278" s="40">
        <v>391</v>
      </c>
      <c r="N278" s="66">
        <v>6471400</v>
      </c>
      <c r="O278" s="63" t="s">
        <v>820</v>
      </c>
      <c r="P278" s="63">
        <v>0</v>
      </c>
      <c r="Q278" s="63" t="s">
        <v>820</v>
      </c>
      <c r="R278" s="63">
        <v>0</v>
      </c>
      <c r="S278" s="63" t="s">
        <v>819</v>
      </c>
      <c r="T278" s="90">
        <v>42887</v>
      </c>
      <c r="U278" s="63" t="s">
        <v>819</v>
      </c>
      <c r="V278" s="63" t="s">
        <v>819</v>
      </c>
      <c r="W278" s="63" t="s">
        <v>820</v>
      </c>
      <c r="X278" s="63">
        <v>0</v>
      </c>
      <c r="Y278" s="63" t="s">
        <v>819</v>
      </c>
      <c r="Z278" s="66">
        <v>6471400</v>
      </c>
      <c r="AA278" s="67">
        <f t="shared" si="7"/>
        <v>1</v>
      </c>
      <c r="AB278" s="63" t="s">
        <v>819</v>
      </c>
      <c r="AC278" s="63" t="s">
        <v>819</v>
      </c>
    </row>
    <row r="279" spans="1:29" ht="75" x14ac:dyDescent="0.25">
      <c r="A279" s="40">
        <v>2017</v>
      </c>
      <c r="B279" s="90">
        <v>42887</v>
      </c>
      <c r="C279" s="63" t="s">
        <v>23</v>
      </c>
      <c r="D279" s="40">
        <v>6</v>
      </c>
      <c r="E279" s="63" t="s">
        <v>819</v>
      </c>
      <c r="F279" s="40" t="s">
        <v>819</v>
      </c>
      <c r="G279" s="63" t="s">
        <v>599</v>
      </c>
      <c r="H279" s="63" t="s">
        <v>67</v>
      </c>
      <c r="I279" s="65">
        <v>19372340</v>
      </c>
      <c r="J279" s="63" t="s">
        <v>818</v>
      </c>
      <c r="K279" s="63" t="s">
        <v>303</v>
      </c>
      <c r="L279" s="40">
        <v>338</v>
      </c>
      <c r="M279" s="40">
        <v>392</v>
      </c>
      <c r="N279" s="66">
        <v>122000</v>
      </c>
      <c r="O279" s="63" t="s">
        <v>820</v>
      </c>
      <c r="P279" s="63">
        <v>0</v>
      </c>
      <c r="Q279" s="63" t="s">
        <v>820</v>
      </c>
      <c r="R279" s="63">
        <v>0</v>
      </c>
      <c r="S279" s="63" t="s">
        <v>819</v>
      </c>
      <c r="T279" s="90">
        <v>42887</v>
      </c>
      <c r="U279" s="63" t="s">
        <v>819</v>
      </c>
      <c r="V279" s="63" t="s">
        <v>819</v>
      </c>
      <c r="W279" s="63" t="s">
        <v>820</v>
      </c>
      <c r="X279" s="63">
        <v>0</v>
      </c>
      <c r="Y279" s="63" t="s">
        <v>819</v>
      </c>
      <c r="Z279" s="66">
        <v>122000</v>
      </c>
      <c r="AA279" s="67">
        <f t="shared" si="7"/>
        <v>1</v>
      </c>
      <c r="AB279" s="63" t="s">
        <v>819</v>
      </c>
      <c r="AC279" s="63" t="s">
        <v>819</v>
      </c>
    </row>
    <row r="280" spans="1:29" ht="75" x14ac:dyDescent="0.25">
      <c r="A280" s="40">
        <v>2017</v>
      </c>
      <c r="B280" s="90">
        <v>42887</v>
      </c>
      <c r="C280" s="63" t="s">
        <v>23</v>
      </c>
      <c r="D280" s="40">
        <v>6</v>
      </c>
      <c r="E280" s="63" t="s">
        <v>819</v>
      </c>
      <c r="F280" s="40" t="s">
        <v>819</v>
      </c>
      <c r="G280" s="63" t="s">
        <v>599</v>
      </c>
      <c r="H280" s="63" t="s">
        <v>68</v>
      </c>
      <c r="I280" s="65">
        <v>27252146</v>
      </c>
      <c r="J280" s="63" t="s">
        <v>818</v>
      </c>
      <c r="K280" s="63" t="s">
        <v>303</v>
      </c>
      <c r="L280" s="40">
        <v>338</v>
      </c>
      <c r="M280" s="40">
        <v>393</v>
      </c>
      <c r="N280" s="66">
        <v>6471400</v>
      </c>
      <c r="O280" s="63" t="s">
        <v>820</v>
      </c>
      <c r="P280" s="63">
        <v>0</v>
      </c>
      <c r="Q280" s="63" t="s">
        <v>820</v>
      </c>
      <c r="R280" s="63">
        <v>0</v>
      </c>
      <c r="S280" s="63" t="s">
        <v>819</v>
      </c>
      <c r="T280" s="90">
        <v>42887</v>
      </c>
      <c r="U280" s="63" t="s">
        <v>819</v>
      </c>
      <c r="V280" s="63" t="s">
        <v>819</v>
      </c>
      <c r="W280" s="63" t="s">
        <v>820</v>
      </c>
      <c r="X280" s="63">
        <v>0</v>
      </c>
      <c r="Y280" s="63" t="s">
        <v>819</v>
      </c>
      <c r="Z280" s="66">
        <v>6471400</v>
      </c>
      <c r="AA280" s="67">
        <f t="shared" si="7"/>
        <v>1</v>
      </c>
      <c r="AB280" s="63" t="s">
        <v>819</v>
      </c>
      <c r="AC280" s="63" t="s">
        <v>819</v>
      </c>
    </row>
    <row r="281" spans="1:29" ht="75" x14ac:dyDescent="0.25">
      <c r="A281" s="40">
        <v>2017</v>
      </c>
      <c r="B281" s="90">
        <v>42887</v>
      </c>
      <c r="C281" s="63" t="s">
        <v>23</v>
      </c>
      <c r="D281" s="40">
        <v>6</v>
      </c>
      <c r="E281" s="63" t="s">
        <v>819</v>
      </c>
      <c r="F281" s="40" t="s">
        <v>819</v>
      </c>
      <c r="G281" s="63" t="s">
        <v>599</v>
      </c>
      <c r="H281" s="63" t="s">
        <v>69</v>
      </c>
      <c r="I281" s="65">
        <v>41636317</v>
      </c>
      <c r="J281" s="63" t="s">
        <v>818</v>
      </c>
      <c r="K281" s="63" t="s">
        <v>303</v>
      </c>
      <c r="L281" s="40">
        <v>338</v>
      </c>
      <c r="M281" s="40">
        <v>394</v>
      </c>
      <c r="N281" s="66">
        <v>6471400</v>
      </c>
      <c r="O281" s="63" t="s">
        <v>820</v>
      </c>
      <c r="P281" s="63">
        <v>0</v>
      </c>
      <c r="Q281" s="63" t="s">
        <v>820</v>
      </c>
      <c r="R281" s="63">
        <v>0</v>
      </c>
      <c r="S281" s="63" t="s">
        <v>819</v>
      </c>
      <c r="T281" s="90">
        <v>42887</v>
      </c>
      <c r="U281" s="63" t="s">
        <v>819</v>
      </c>
      <c r="V281" s="63" t="s">
        <v>819</v>
      </c>
      <c r="W281" s="63" t="s">
        <v>820</v>
      </c>
      <c r="X281" s="63">
        <v>0</v>
      </c>
      <c r="Y281" s="63" t="s">
        <v>819</v>
      </c>
      <c r="Z281" s="66">
        <v>6471400</v>
      </c>
      <c r="AA281" s="67">
        <f t="shared" si="7"/>
        <v>1</v>
      </c>
      <c r="AB281" s="63" t="s">
        <v>819</v>
      </c>
      <c r="AC281" s="63" t="s">
        <v>819</v>
      </c>
    </row>
    <row r="282" spans="1:29" ht="75" x14ac:dyDescent="0.25">
      <c r="A282" s="40">
        <v>2017</v>
      </c>
      <c r="B282" s="90">
        <v>42887</v>
      </c>
      <c r="C282" s="63" t="s">
        <v>23</v>
      </c>
      <c r="D282" s="40">
        <v>6</v>
      </c>
      <c r="E282" s="63" t="s">
        <v>819</v>
      </c>
      <c r="F282" s="40" t="s">
        <v>819</v>
      </c>
      <c r="G282" s="63" t="s">
        <v>599</v>
      </c>
      <c r="H282" s="63" t="s">
        <v>179</v>
      </c>
      <c r="I282" s="65">
        <v>52395807</v>
      </c>
      <c r="J282" s="63" t="s">
        <v>818</v>
      </c>
      <c r="K282" s="63" t="s">
        <v>303</v>
      </c>
      <c r="L282" s="40">
        <v>338</v>
      </c>
      <c r="M282" s="40">
        <v>395</v>
      </c>
      <c r="N282" s="66">
        <v>1100300</v>
      </c>
      <c r="O282" s="63" t="s">
        <v>820</v>
      </c>
      <c r="P282" s="63">
        <v>0</v>
      </c>
      <c r="Q282" s="63" t="s">
        <v>820</v>
      </c>
      <c r="R282" s="63">
        <v>0</v>
      </c>
      <c r="S282" s="63" t="s">
        <v>819</v>
      </c>
      <c r="T282" s="90">
        <v>42887</v>
      </c>
      <c r="U282" s="63" t="s">
        <v>819</v>
      </c>
      <c r="V282" s="63" t="s">
        <v>819</v>
      </c>
      <c r="W282" s="63" t="s">
        <v>820</v>
      </c>
      <c r="X282" s="63">
        <v>0</v>
      </c>
      <c r="Y282" s="63" t="s">
        <v>819</v>
      </c>
      <c r="Z282" s="66">
        <v>1100300</v>
      </c>
      <c r="AA282" s="67">
        <f t="shared" si="7"/>
        <v>1</v>
      </c>
      <c r="AB282" s="63" t="s">
        <v>819</v>
      </c>
      <c r="AC282" s="63" t="s">
        <v>819</v>
      </c>
    </row>
    <row r="283" spans="1:29" ht="75" x14ac:dyDescent="0.25">
      <c r="A283" s="40">
        <v>2017</v>
      </c>
      <c r="B283" s="90">
        <v>42887</v>
      </c>
      <c r="C283" s="63" t="s">
        <v>23</v>
      </c>
      <c r="D283" s="40">
        <v>6</v>
      </c>
      <c r="E283" s="63" t="s">
        <v>819</v>
      </c>
      <c r="F283" s="40" t="s">
        <v>819</v>
      </c>
      <c r="G283" s="63" t="s">
        <v>599</v>
      </c>
      <c r="H283" s="63" t="s">
        <v>180</v>
      </c>
      <c r="I283" s="65">
        <v>79959809</v>
      </c>
      <c r="J283" s="63" t="s">
        <v>818</v>
      </c>
      <c r="K283" s="63" t="s">
        <v>303</v>
      </c>
      <c r="L283" s="40">
        <v>338</v>
      </c>
      <c r="M283" s="40">
        <v>396</v>
      </c>
      <c r="N283" s="66">
        <v>6471400</v>
      </c>
      <c r="O283" s="63" t="s">
        <v>820</v>
      </c>
      <c r="P283" s="63">
        <v>0</v>
      </c>
      <c r="Q283" s="63" t="s">
        <v>820</v>
      </c>
      <c r="R283" s="63">
        <v>0</v>
      </c>
      <c r="S283" s="63" t="s">
        <v>819</v>
      </c>
      <c r="T283" s="90">
        <v>42887</v>
      </c>
      <c r="U283" s="63" t="s">
        <v>819</v>
      </c>
      <c r="V283" s="63" t="s">
        <v>819</v>
      </c>
      <c r="W283" s="63" t="s">
        <v>820</v>
      </c>
      <c r="X283" s="63">
        <v>0</v>
      </c>
      <c r="Y283" s="63" t="s">
        <v>819</v>
      </c>
      <c r="Z283" s="66">
        <v>6471400</v>
      </c>
      <c r="AA283" s="67">
        <f t="shared" si="7"/>
        <v>1</v>
      </c>
      <c r="AB283" s="63" t="s">
        <v>819</v>
      </c>
      <c r="AC283" s="63" t="s">
        <v>819</v>
      </c>
    </row>
    <row r="284" spans="1:29" ht="75" x14ac:dyDescent="0.25">
      <c r="A284" s="40">
        <v>2017</v>
      </c>
      <c r="B284" s="90">
        <v>42887</v>
      </c>
      <c r="C284" s="63" t="s">
        <v>23</v>
      </c>
      <c r="D284" s="40">
        <v>6</v>
      </c>
      <c r="E284" s="63" t="s">
        <v>819</v>
      </c>
      <c r="F284" s="40" t="s">
        <v>819</v>
      </c>
      <c r="G284" s="63" t="s">
        <v>599</v>
      </c>
      <c r="H284" s="63" t="s">
        <v>600</v>
      </c>
      <c r="I284" s="65">
        <v>80235483</v>
      </c>
      <c r="J284" s="63" t="s">
        <v>818</v>
      </c>
      <c r="K284" s="63" t="s">
        <v>303</v>
      </c>
      <c r="L284" s="40">
        <v>338</v>
      </c>
      <c r="M284" s="40">
        <v>397</v>
      </c>
      <c r="N284" s="66">
        <v>2912100</v>
      </c>
      <c r="O284" s="63" t="s">
        <v>820</v>
      </c>
      <c r="P284" s="63">
        <v>0</v>
      </c>
      <c r="Q284" s="63" t="s">
        <v>820</v>
      </c>
      <c r="R284" s="63">
        <v>0</v>
      </c>
      <c r="S284" s="63" t="s">
        <v>819</v>
      </c>
      <c r="T284" s="90">
        <v>42887</v>
      </c>
      <c r="U284" s="63" t="s">
        <v>819</v>
      </c>
      <c r="V284" s="63" t="s">
        <v>819</v>
      </c>
      <c r="W284" s="63" t="s">
        <v>820</v>
      </c>
      <c r="X284" s="63">
        <v>0</v>
      </c>
      <c r="Y284" s="63" t="s">
        <v>819</v>
      </c>
      <c r="Z284" s="66">
        <v>2912100</v>
      </c>
      <c r="AA284" s="67">
        <f t="shared" si="7"/>
        <v>1</v>
      </c>
      <c r="AB284" s="63" t="s">
        <v>819</v>
      </c>
      <c r="AC284" s="63" t="s">
        <v>819</v>
      </c>
    </row>
    <row r="285" spans="1:29" ht="75" x14ac:dyDescent="0.25">
      <c r="A285" s="40">
        <v>2017</v>
      </c>
      <c r="B285" s="90">
        <v>42887</v>
      </c>
      <c r="C285" s="63" t="s">
        <v>23</v>
      </c>
      <c r="D285" s="40">
        <v>6</v>
      </c>
      <c r="E285" s="63" t="s">
        <v>819</v>
      </c>
      <c r="F285" s="40" t="s">
        <v>819</v>
      </c>
      <c r="G285" s="63" t="s">
        <v>599</v>
      </c>
      <c r="H285" s="63" t="s">
        <v>600</v>
      </c>
      <c r="I285" s="65">
        <v>80235483</v>
      </c>
      <c r="J285" s="63" t="s">
        <v>818</v>
      </c>
      <c r="K285" s="63" t="s">
        <v>303</v>
      </c>
      <c r="L285" s="40">
        <v>341</v>
      </c>
      <c r="M285" s="40">
        <v>402</v>
      </c>
      <c r="N285" s="66">
        <v>100</v>
      </c>
      <c r="O285" s="63" t="s">
        <v>820</v>
      </c>
      <c r="P285" s="63">
        <v>0</v>
      </c>
      <c r="Q285" s="63" t="s">
        <v>820</v>
      </c>
      <c r="R285" s="63">
        <v>0</v>
      </c>
      <c r="S285" s="63" t="s">
        <v>819</v>
      </c>
      <c r="T285" s="90">
        <v>42887</v>
      </c>
      <c r="U285" s="63" t="s">
        <v>819</v>
      </c>
      <c r="V285" s="63" t="s">
        <v>819</v>
      </c>
      <c r="W285" s="63" t="s">
        <v>820</v>
      </c>
      <c r="X285" s="63">
        <v>0</v>
      </c>
      <c r="Y285" s="63" t="s">
        <v>819</v>
      </c>
      <c r="Z285" s="66">
        <v>100</v>
      </c>
      <c r="AA285" s="67">
        <f t="shared" si="7"/>
        <v>1</v>
      </c>
      <c r="AB285" s="63" t="s">
        <v>819</v>
      </c>
      <c r="AC285" s="63" t="s">
        <v>819</v>
      </c>
    </row>
    <row r="286" spans="1:29" ht="60" x14ac:dyDescent="0.25">
      <c r="A286" s="40">
        <v>2017</v>
      </c>
      <c r="B286" s="90">
        <v>42917</v>
      </c>
      <c r="C286" s="63" t="s">
        <v>23</v>
      </c>
      <c r="D286" s="40">
        <v>7</v>
      </c>
      <c r="E286" s="63" t="s">
        <v>819</v>
      </c>
      <c r="F286" s="40" t="s">
        <v>819</v>
      </c>
      <c r="G286" s="63" t="s">
        <v>626</v>
      </c>
      <c r="H286" s="63" t="s">
        <v>600</v>
      </c>
      <c r="I286" s="65">
        <v>80235483</v>
      </c>
      <c r="J286" s="63" t="s">
        <v>818</v>
      </c>
      <c r="K286" s="63" t="s">
        <v>303</v>
      </c>
      <c r="L286" s="40">
        <v>359</v>
      </c>
      <c r="M286" s="40">
        <v>427</v>
      </c>
      <c r="N286" s="66">
        <v>6471400</v>
      </c>
      <c r="O286" s="63" t="s">
        <v>820</v>
      </c>
      <c r="P286" s="63">
        <v>0</v>
      </c>
      <c r="Q286" s="63" t="s">
        <v>820</v>
      </c>
      <c r="R286" s="63">
        <v>0</v>
      </c>
      <c r="S286" s="63" t="s">
        <v>819</v>
      </c>
      <c r="T286" s="90">
        <v>42917</v>
      </c>
      <c r="U286" s="63" t="s">
        <v>819</v>
      </c>
      <c r="V286" s="63" t="s">
        <v>819</v>
      </c>
      <c r="W286" s="63" t="s">
        <v>820</v>
      </c>
      <c r="X286" s="63">
        <v>0</v>
      </c>
      <c r="Y286" s="63" t="s">
        <v>819</v>
      </c>
      <c r="Z286" s="66">
        <v>6471400</v>
      </c>
      <c r="AA286" s="67">
        <f t="shared" si="7"/>
        <v>1</v>
      </c>
      <c r="AB286" s="63" t="s">
        <v>819</v>
      </c>
      <c r="AC286" s="63" t="s">
        <v>819</v>
      </c>
    </row>
    <row r="287" spans="1:29" ht="60" x14ac:dyDescent="0.25">
      <c r="A287" s="40">
        <v>2017</v>
      </c>
      <c r="B287" s="90">
        <v>42917</v>
      </c>
      <c r="C287" s="63" t="s">
        <v>23</v>
      </c>
      <c r="D287" s="40">
        <v>7</v>
      </c>
      <c r="E287" s="63" t="s">
        <v>819</v>
      </c>
      <c r="F287" s="40" t="s">
        <v>819</v>
      </c>
      <c r="G287" s="63" t="s">
        <v>626</v>
      </c>
      <c r="H287" s="63" t="s">
        <v>67</v>
      </c>
      <c r="I287" s="65">
        <v>19372340</v>
      </c>
      <c r="J287" s="63" t="s">
        <v>818</v>
      </c>
      <c r="K287" s="63" t="s">
        <v>303</v>
      </c>
      <c r="L287" s="40">
        <v>359</v>
      </c>
      <c r="M287" s="40">
        <v>428</v>
      </c>
      <c r="N287" s="66">
        <v>1878000</v>
      </c>
      <c r="O287" s="63" t="s">
        <v>820</v>
      </c>
      <c r="P287" s="63">
        <v>0</v>
      </c>
      <c r="Q287" s="63" t="s">
        <v>820</v>
      </c>
      <c r="R287" s="63">
        <v>0</v>
      </c>
      <c r="S287" s="63" t="s">
        <v>819</v>
      </c>
      <c r="T287" s="90">
        <v>42917</v>
      </c>
      <c r="U287" s="63" t="s">
        <v>819</v>
      </c>
      <c r="V287" s="63" t="s">
        <v>819</v>
      </c>
      <c r="W287" s="63" t="s">
        <v>820</v>
      </c>
      <c r="X287" s="63">
        <v>0</v>
      </c>
      <c r="Y287" s="63" t="s">
        <v>819</v>
      </c>
      <c r="Z287" s="66">
        <v>1878000</v>
      </c>
      <c r="AA287" s="67">
        <f t="shared" si="7"/>
        <v>1</v>
      </c>
      <c r="AB287" s="63" t="s">
        <v>819</v>
      </c>
      <c r="AC287" s="63" t="s">
        <v>819</v>
      </c>
    </row>
    <row r="288" spans="1:29" ht="60" x14ac:dyDescent="0.25">
      <c r="A288" s="40">
        <v>2017</v>
      </c>
      <c r="B288" s="90">
        <v>42917</v>
      </c>
      <c r="C288" s="63" t="s">
        <v>23</v>
      </c>
      <c r="D288" s="40">
        <v>7</v>
      </c>
      <c r="E288" s="63" t="s">
        <v>819</v>
      </c>
      <c r="F288" s="40" t="s">
        <v>819</v>
      </c>
      <c r="G288" s="63" t="s">
        <v>626</v>
      </c>
      <c r="H288" s="63" t="s">
        <v>178</v>
      </c>
      <c r="I288" s="65">
        <v>1026250511</v>
      </c>
      <c r="J288" s="63" t="s">
        <v>818</v>
      </c>
      <c r="K288" s="63" t="s">
        <v>303</v>
      </c>
      <c r="L288" s="40">
        <v>359</v>
      </c>
      <c r="M288" s="40">
        <v>418</v>
      </c>
      <c r="N288" s="66">
        <v>6471400</v>
      </c>
      <c r="O288" s="63" t="s">
        <v>820</v>
      </c>
      <c r="P288" s="63">
        <v>0</v>
      </c>
      <c r="Q288" s="63" t="s">
        <v>820</v>
      </c>
      <c r="R288" s="63">
        <v>0</v>
      </c>
      <c r="S288" s="63" t="s">
        <v>819</v>
      </c>
      <c r="T288" s="90">
        <v>42917</v>
      </c>
      <c r="U288" s="63" t="s">
        <v>819</v>
      </c>
      <c r="V288" s="63" t="s">
        <v>819</v>
      </c>
      <c r="W288" s="63" t="s">
        <v>820</v>
      </c>
      <c r="X288" s="63">
        <v>0</v>
      </c>
      <c r="Y288" s="63" t="s">
        <v>819</v>
      </c>
      <c r="Z288" s="66">
        <v>6471400</v>
      </c>
      <c r="AA288" s="67">
        <f t="shared" si="7"/>
        <v>1</v>
      </c>
      <c r="AB288" s="63" t="s">
        <v>819</v>
      </c>
      <c r="AC288" s="63" t="s">
        <v>819</v>
      </c>
    </row>
    <row r="289" spans="1:29" ht="60" x14ac:dyDescent="0.25">
      <c r="A289" s="40">
        <v>2017</v>
      </c>
      <c r="B289" s="90">
        <v>42917</v>
      </c>
      <c r="C289" s="63" t="s">
        <v>23</v>
      </c>
      <c r="D289" s="40">
        <v>7</v>
      </c>
      <c r="E289" s="63" t="s">
        <v>819</v>
      </c>
      <c r="F289" s="40" t="s">
        <v>819</v>
      </c>
      <c r="G289" s="63" t="s">
        <v>626</v>
      </c>
      <c r="H289" s="63" t="s">
        <v>65</v>
      </c>
      <c r="I289" s="65">
        <v>1032432645</v>
      </c>
      <c r="J289" s="63" t="s">
        <v>818</v>
      </c>
      <c r="K289" s="63" t="s">
        <v>303</v>
      </c>
      <c r="L289" s="40">
        <v>359</v>
      </c>
      <c r="M289" s="40">
        <v>419</v>
      </c>
      <c r="N289" s="66">
        <v>6471400</v>
      </c>
      <c r="O289" s="63" t="s">
        <v>820</v>
      </c>
      <c r="P289" s="63">
        <v>0</v>
      </c>
      <c r="Q289" s="63" t="s">
        <v>820</v>
      </c>
      <c r="R289" s="63">
        <v>0</v>
      </c>
      <c r="S289" s="63" t="s">
        <v>819</v>
      </c>
      <c r="T289" s="90">
        <v>42917</v>
      </c>
      <c r="U289" s="63" t="s">
        <v>819</v>
      </c>
      <c r="V289" s="63" t="s">
        <v>819</v>
      </c>
      <c r="W289" s="63" t="s">
        <v>820</v>
      </c>
      <c r="X289" s="63">
        <v>0</v>
      </c>
      <c r="Y289" s="63" t="s">
        <v>819</v>
      </c>
      <c r="Z289" s="66">
        <v>6471400</v>
      </c>
      <c r="AA289" s="67">
        <f t="shared" si="7"/>
        <v>1</v>
      </c>
      <c r="AB289" s="63" t="s">
        <v>819</v>
      </c>
      <c r="AC289" s="63" t="s">
        <v>819</v>
      </c>
    </row>
    <row r="290" spans="1:29" ht="60" x14ac:dyDescent="0.25">
      <c r="A290" s="40">
        <v>2017</v>
      </c>
      <c r="B290" s="90">
        <v>42917</v>
      </c>
      <c r="C290" s="63" t="s">
        <v>23</v>
      </c>
      <c r="D290" s="40">
        <v>7</v>
      </c>
      <c r="E290" s="63" t="s">
        <v>819</v>
      </c>
      <c r="F290" s="40" t="s">
        <v>819</v>
      </c>
      <c r="G290" s="63" t="s">
        <v>626</v>
      </c>
      <c r="H290" s="63" t="s">
        <v>66</v>
      </c>
      <c r="I290" s="65">
        <v>15049784</v>
      </c>
      <c r="J290" s="63" t="s">
        <v>818</v>
      </c>
      <c r="K290" s="63" t="s">
        <v>303</v>
      </c>
      <c r="L290" s="40">
        <v>359</v>
      </c>
      <c r="M290" s="40">
        <v>420</v>
      </c>
      <c r="N290" s="66">
        <v>6471400</v>
      </c>
      <c r="O290" s="63" t="s">
        <v>820</v>
      </c>
      <c r="P290" s="63">
        <v>0</v>
      </c>
      <c r="Q290" s="63" t="s">
        <v>820</v>
      </c>
      <c r="R290" s="63">
        <v>0</v>
      </c>
      <c r="S290" s="63" t="s">
        <v>819</v>
      </c>
      <c r="T290" s="90">
        <v>42917</v>
      </c>
      <c r="U290" s="63" t="s">
        <v>819</v>
      </c>
      <c r="V290" s="63" t="s">
        <v>819</v>
      </c>
      <c r="W290" s="63" t="s">
        <v>820</v>
      </c>
      <c r="X290" s="63">
        <v>0</v>
      </c>
      <c r="Y290" s="63" t="s">
        <v>819</v>
      </c>
      <c r="Z290" s="66">
        <v>6471400</v>
      </c>
      <c r="AA290" s="67">
        <f t="shared" si="7"/>
        <v>1</v>
      </c>
      <c r="AB290" s="63" t="s">
        <v>819</v>
      </c>
      <c r="AC290" s="63" t="s">
        <v>819</v>
      </c>
    </row>
    <row r="291" spans="1:29" ht="60" x14ac:dyDescent="0.25">
      <c r="A291" s="40">
        <v>2017</v>
      </c>
      <c r="B291" s="90">
        <v>42917</v>
      </c>
      <c r="C291" s="63" t="s">
        <v>23</v>
      </c>
      <c r="D291" s="40">
        <v>7</v>
      </c>
      <c r="E291" s="63" t="s">
        <v>819</v>
      </c>
      <c r="F291" s="40" t="s">
        <v>819</v>
      </c>
      <c r="G291" s="63" t="s">
        <v>626</v>
      </c>
      <c r="H291" s="63" t="s">
        <v>162</v>
      </c>
      <c r="I291" s="65">
        <v>19222399</v>
      </c>
      <c r="J291" s="63" t="s">
        <v>818</v>
      </c>
      <c r="K291" s="63" t="s">
        <v>303</v>
      </c>
      <c r="L291" s="40">
        <v>359</v>
      </c>
      <c r="M291" s="40">
        <v>421</v>
      </c>
      <c r="N291" s="66">
        <v>6471400</v>
      </c>
      <c r="O291" s="63" t="s">
        <v>820</v>
      </c>
      <c r="P291" s="63">
        <v>0</v>
      </c>
      <c r="Q291" s="63" t="s">
        <v>820</v>
      </c>
      <c r="R291" s="63">
        <v>0</v>
      </c>
      <c r="S291" s="63" t="s">
        <v>819</v>
      </c>
      <c r="T291" s="90">
        <v>42917</v>
      </c>
      <c r="U291" s="63" t="s">
        <v>819</v>
      </c>
      <c r="V291" s="63" t="s">
        <v>819</v>
      </c>
      <c r="W291" s="63" t="s">
        <v>820</v>
      </c>
      <c r="X291" s="63">
        <v>0</v>
      </c>
      <c r="Y291" s="63" t="s">
        <v>819</v>
      </c>
      <c r="Z291" s="66">
        <v>6471400</v>
      </c>
      <c r="AA291" s="67">
        <f t="shared" si="7"/>
        <v>1</v>
      </c>
      <c r="AB291" s="63" t="s">
        <v>819</v>
      </c>
      <c r="AC291" s="63" t="s">
        <v>819</v>
      </c>
    </row>
    <row r="292" spans="1:29" ht="60" x14ac:dyDescent="0.25">
      <c r="A292" s="40">
        <v>2017</v>
      </c>
      <c r="B292" s="90">
        <v>42917</v>
      </c>
      <c r="C292" s="63" t="s">
        <v>23</v>
      </c>
      <c r="D292" s="40">
        <v>7</v>
      </c>
      <c r="E292" s="63" t="s">
        <v>819</v>
      </c>
      <c r="F292" s="40" t="s">
        <v>819</v>
      </c>
      <c r="G292" s="63" t="s">
        <v>626</v>
      </c>
      <c r="H292" s="63" t="s">
        <v>67</v>
      </c>
      <c r="I292" s="65">
        <v>19372340</v>
      </c>
      <c r="J292" s="63" t="s">
        <v>818</v>
      </c>
      <c r="K292" s="63" t="s">
        <v>303</v>
      </c>
      <c r="L292" s="40">
        <v>359</v>
      </c>
      <c r="M292" s="40">
        <v>422</v>
      </c>
      <c r="N292" s="66">
        <v>4147900</v>
      </c>
      <c r="O292" s="63" t="s">
        <v>820</v>
      </c>
      <c r="P292" s="63">
        <v>0</v>
      </c>
      <c r="Q292" s="63" t="s">
        <v>820</v>
      </c>
      <c r="R292" s="63">
        <v>0</v>
      </c>
      <c r="S292" s="63" t="s">
        <v>819</v>
      </c>
      <c r="T292" s="90">
        <v>42917</v>
      </c>
      <c r="U292" s="63" t="s">
        <v>819</v>
      </c>
      <c r="V292" s="63" t="s">
        <v>819</v>
      </c>
      <c r="W292" s="63" t="s">
        <v>820</v>
      </c>
      <c r="X292" s="63">
        <v>0</v>
      </c>
      <c r="Y292" s="63" t="s">
        <v>819</v>
      </c>
      <c r="Z292" s="66">
        <v>4147900</v>
      </c>
      <c r="AA292" s="67">
        <f t="shared" si="7"/>
        <v>1</v>
      </c>
      <c r="AB292" s="63" t="s">
        <v>819</v>
      </c>
      <c r="AC292" s="63" t="s">
        <v>819</v>
      </c>
    </row>
    <row r="293" spans="1:29" ht="60" x14ac:dyDescent="0.25">
      <c r="A293" s="40">
        <v>2017</v>
      </c>
      <c r="B293" s="90">
        <v>42917</v>
      </c>
      <c r="C293" s="63" t="s">
        <v>23</v>
      </c>
      <c r="D293" s="40">
        <v>7</v>
      </c>
      <c r="E293" s="63" t="s">
        <v>819</v>
      </c>
      <c r="F293" s="40" t="s">
        <v>819</v>
      </c>
      <c r="G293" s="63" t="s">
        <v>626</v>
      </c>
      <c r="H293" s="63" t="s">
        <v>68</v>
      </c>
      <c r="I293" s="65">
        <v>27252146</v>
      </c>
      <c r="J293" s="63" t="s">
        <v>818</v>
      </c>
      <c r="K293" s="63" t="s">
        <v>303</v>
      </c>
      <c r="L293" s="40">
        <v>359</v>
      </c>
      <c r="M293" s="40">
        <v>423</v>
      </c>
      <c r="N293" s="66">
        <v>6471400</v>
      </c>
      <c r="O293" s="63" t="s">
        <v>820</v>
      </c>
      <c r="P293" s="63">
        <v>0</v>
      </c>
      <c r="Q293" s="63" t="s">
        <v>820</v>
      </c>
      <c r="R293" s="63">
        <v>0</v>
      </c>
      <c r="S293" s="63" t="s">
        <v>819</v>
      </c>
      <c r="T293" s="90">
        <v>42917</v>
      </c>
      <c r="U293" s="63" t="s">
        <v>819</v>
      </c>
      <c r="V293" s="63" t="s">
        <v>819</v>
      </c>
      <c r="W293" s="63" t="s">
        <v>820</v>
      </c>
      <c r="X293" s="63">
        <v>0</v>
      </c>
      <c r="Y293" s="63" t="s">
        <v>819</v>
      </c>
      <c r="Z293" s="66">
        <v>6471400</v>
      </c>
      <c r="AA293" s="67">
        <f t="shared" si="7"/>
        <v>1</v>
      </c>
      <c r="AB293" s="63" t="s">
        <v>819</v>
      </c>
      <c r="AC293" s="63" t="s">
        <v>819</v>
      </c>
    </row>
    <row r="294" spans="1:29" ht="60" x14ac:dyDescent="0.25">
      <c r="A294" s="40">
        <v>2017</v>
      </c>
      <c r="B294" s="90">
        <v>42917</v>
      </c>
      <c r="C294" s="63" t="s">
        <v>23</v>
      </c>
      <c r="D294" s="40">
        <v>7</v>
      </c>
      <c r="E294" s="63" t="s">
        <v>819</v>
      </c>
      <c r="F294" s="40" t="s">
        <v>819</v>
      </c>
      <c r="G294" s="63" t="s">
        <v>626</v>
      </c>
      <c r="H294" s="63" t="s">
        <v>69</v>
      </c>
      <c r="I294" s="65">
        <v>41636317</v>
      </c>
      <c r="J294" s="63" t="s">
        <v>818</v>
      </c>
      <c r="K294" s="63" t="s">
        <v>303</v>
      </c>
      <c r="L294" s="40">
        <v>359</v>
      </c>
      <c r="M294" s="40">
        <v>424</v>
      </c>
      <c r="N294" s="66">
        <v>6471400</v>
      </c>
      <c r="O294" s="63" t="s">
        <v>820</v>
      </c>
      <c r="P294" s="63">
        <v>0</v>
      </c>
      <c r="Q294" s="63" t="s">
        <v>820</v>
      </c>
      <c r="R294" s="63">
        <v>0</v>
      </c>
      <c r="S294" s="63" t="s">
        <v>819</v>
      </c>
      <c r="T294" s="90">
        <v>42917</v>
      </c>
      <c r="U294" s="63" t="s">
        <v>819</v>
      </c>
      <c r="V294" s="63" t="s">
        <v>819</v>
      </c>
      <c r="W294" s="63" t="s">
        <v>820</v>
      </c>
      <c r="X294" s="63">
        <v>0</v>
      </c>
      <c r="Y294" s="63" t="s">
        <v>819</v>
      </c>
      <c r="Z294" s="66">
        <v>6471400</v>
      </c>
      <c r="AA294" s="67">
        <f t="shared" si="7"/>
        <v>1</v>
      </c>
      <c r="AB294" s="63" t="s">
        <v>819</v>
      </c>
      <c r="AC294" s="63" t="s">
        <v>819</v>
      </c>
    </row>
    <row r="295" spans="1:29" ht="60" x14ac:dyDescent="0.25">
      <c r="A295" s="40">
        <v>2017</v>
      </c>
      <c r="B295" s="90">
        <v>42917</v>
      </c>
      <c r="C295" s="63" t="s">
        <v>23</v>
      </c>
      <c r="D295" s="40">
        <v>7</v>
      </c>
      <c r="E295" s="63" t="s">
        <v>819</v>
      </c>
      <c r="F295" s="40" t="s">
        <v>819</v>
      </c>
      <c r="G295" s="63" t="s">
        <v>626</v>
      </c>
      <c r="H295" s="63" t="s">
        <v>179</v>
      </c>
      <c r="I295" s="65">
        <v>52395807</v>
      </c>
      <c r="J295" s="63" t="s">
        <v>818</v>
      </c>
      <c r="K295" s="63" t="s">
        <v>303</v>
      </c>
      <c r="L295" s="40">
        <v>359</v>
      </c>
      <c r="M295" s="40">
        <v>425</v>
      </c>
      <c r="N295" s="66">
        <v>1100300</v>
      </c>
      <c r="O295" s="63" t="s">
        <v>820</v>
      </c>
      <c r="P295" s="63">
        <v>0</v>
      </c>
      <c r="Q295" s="63" t="s">
        <v>820</v>
      </c>
      <c r="R295" s="63">
        <v>0</v>
      </c>
      <c r="S295" s="63" t="s">
        <v>819</v>
      </c>
      <c r="T295" s="90">
        <v>42917</v>
      </c>
      <c r="U295" s="63" t="s">
        <v>819</v>
      </c>
      <c r="V295" s="63" t="s">
        <v>819</v>
      </c>
      <c r="W295" s="63" t="s">
        <v>820</v>
      </c>
      <c r="X295" s="63">
        <v>0</v>
      </c>
      <c r="Y295" s="63" t="s">
        <v>819</v>
      </c>
      <c r="Z295" s="66">
        <v>1100300</v>
      </c>
      <c r="AA295" s="67">
        <f t="shared" si="7"/>
        <v>1</v>
      </c>
      <c r="AB295" s="63" t="s">
        <v>819</v>
      </c>
      <c r="AC295" s="63" t="s">
        <v>819</v>
      </c>
    </row>
    <row r="296" spans="1:29" ht="60" x14ac:dyDescent="0.25">
      <c r="A296" s="40">
        <v>2017</v>
      </c>
      <c r="B296" s="90">
        <v>42917</v>
      </c>
      <c r="C296" s="63" t="s">
        <v>23</v>
      </c>
      <c r="D296" s="40">
        <v>7</v>
      </c>
      <c r="E296" s="63" t="s">
        <v>819</v>
      </c>
      <c r="F296" s="40" t="s">
        <v>819</v>
      </c>
      <c r="G296" s="63" t="s">
        <v>626</v>
      </c>
      <c r="H296" s="63" t="s">
        <v>180</v>
      </c>
      <c r="I296" s="65">
        <v>79959809</v>
      </c>
      <c r="J296" s="63" t="s">
        <v>818</v>
      </c>
      <c r="K296" s="63" t="s">
        <v>303</v>
      </c>
      <c r="L296" s="40">
        <v>359</v>
      </c>
      <c r="M296" s="40">
        <v>426</v>
      </c>
      <c r="N296" s="66">
        <v>6471400</v>
      </c>
      <c r="O296" s="63" t="s">
        <v>820</v>
      </c>
      <c r="P296" s="63">
        <v>0</v>
      </c>
      <c r="Q296" s="63" t="s">
        <v>820</v>
      </c>
      <c r="R296" s="63">
        <v>0</v>
      </c>
      <c r="S296" s="63" t="s">
        <v>819</v>
      </c>
      <c r="T296" s="90">
        <v>42917</v>
      </c>
      <c r="U296" s="63" t="s">
        <v>819</v>
      </c>
      <c r="V296" s="63" t="s">
        <v>819</v>
      </c>
      <c r="W296" s="63" t="s">
        <v>820</v>
      </c>
      <c r="X296" s="63">
        <v>0</v>
      </c>
      <c r="Y296" s="63" t="s">
        <v>819</v>
      </c>
      <c r="Z296" s="66">
        <v>6471400</v>
      </c>
      <c r="AA296" s="67">
        <f t="shared" si="7"/>
        <v>1</v>
      </c>
      <c r="AB296" s="63" t="s">
        <v>819</v>
      </c>
      <c r="AC296" s="63" t="s">
        <v>819</v>
      </c>
    </row>
    <row r="297" spans="1:29" ht="60" x14ac:dyDescent="0.25">
      <c r="A297" s="40">
        <v>2017</v>
      </c>
      <c r="B297" s="90">
        <v>42948</v>
      </c>
      <c r="C297" s="63" t="s">
        <v>23</v>
      </c>
      <c r="D297" s="40">
        <v>8</v>
      </c>
      <c r="E297" s="63" t="s">
        <v>819</v>
      </c>
      <c r="F297" s="40" t="s">
        <v>819</v>
      </c>
      <c r="G297" s="63" t="s">
        <v>697</v>
      </c>
      <c r="H297" s="63" t="s">
        <v>178</v>
      </c>
      <c r="I297" s="65">
        <v>1026250511</v>
      </c>
      <c r="J297" s="63" t="s">
        <v>818</v>
      </c>
      <c r="K297" s="63" t="s">
        <v>303</v>
      </c>
      <c r="L297" s="40">
        <v>377</v>
      </c>
      <c r="M297" s="40">
        <v>449</v>
      </c>
      <c r="N297" s="66">
        <v>5824300</v>
      </c>
      <c r="O297" s="63" t="s">
        <v>820</v>
      </c>
      <c r="P297" s="63">
        <v>0</v>
      </c>
      <c r="Q297" s="63" t="s">
        <v>820</v>
      </c>
      <c r="R297" s="63">
        <v>0</v>
      </c>
      <c r="S297" s="63" t="s">
        <v>819</v>
      </c>
      <c r="T297" s="90">
        <v>42948</v>
      </c>
      <c r="U297" s="63" t="s">
        <v>819</v>
      </c>
      <c r="V297" s="63" t="s">
        <v>819</v>
      </c>
      <c r="W297" s="63" t="s">
        <v>820</v>
      </c>
      <c r="X297" s="63">
        <v>0</v>
      </c>
      <c r="Y297" s="63" t="s">
        <v>819</v>
      </c>
      <c r="Z297" s="66">
        <v>5824300</v>
      </c>
      <c r="AA297" s="67">
        <f t="shared" si="7"/>
        <v>1</v>
      </c>
      <c r="AB297" s="63" t="s">
        <v>819</v>
      </c>
      <c r="AC297" s="63" t="s">
        <v>819</v>
      </c>
    </row>
    <row r="298" spans="1:29" ht="60" x14ac:dyDescent="0.25">
      <c r="A298" s="40">
        <v>2017</v>
      </c>
      <c r="B298" s="90">
        <v>42948</v>
      </c>
      <c r="C298" s="63" t="s">
        <v>23</v>
      </c>
      <c r="D298" s="40">
        <v>8</v>
      </c>
      <c r="E298" s="63" t="s">
        <v>819</v>
      </c>
      <c r="F298" s="40" t="s">
        <v>819</v>
      </c>
      <c r="G298" s="63" t="s">
        <v>697</v>
      </c>
      <c r="H298" s="63" t="s">
        <v>65</v>
      </c>
      <c r="I298" s="65">
        <v>1032432645</v>
      </c>
      <c r="J298" s="63" t="s">
        <v>818</v>
      </c>
      <c r="K298" s="63" t="s">
        <v>303</v>
      </c>
      <c r="L298" s="40">
        <v>377</v>
      </c>
      <c r="M298" s="40">
        <v>450</v>
      </c>
      <c r="N298" s="66">
        <v>6471400</v>
      </c>
      <c r="O298" s="63" t="s">
        <v>820</v>
      </c>
      <c r="P298" s="63">
        <v>0</v>
      </c>
      <c r="Q298" s="63" t="s">
        <v>820</v>
      </c>
      <c r="R298" s="63">
        <v>0</v>
      </c>
      <c r="S298" s="63" t="s">
        <v>819</v>
      </c>
      <c r="T298" s="90">
        <v>42948</v>
      </c>
      <c r="U298" s="63" t="s">
        <v>819</v>
      </c>
      <c r="V298" s="63" t="s">
        <v>819</v>
      </c>
      <c r="W298" s="63" t="s">
        <v>820</v>
      </c>
      <c r="X298" s="63">
        <v>0</v>
      </c>
      <c r="Y298" s="63" t="s">
        <v>819</v>
      </c>
      <c r="Z298" s="66">
        <v>6471400</v>
      </c>
      <c r="AA298" s="67">
        <f t="shared" si="7"/>
        <v>1</v>
      </c>
      <c r="AB298" s="63" t="s">
        <v>819</v>
      </c>
      <c r="AC298" s="63" t="s">
        <v>819</v>
      </c>
    </row>
    <row r="299" spans="1:29" ht="60" x14ac:dyDescent="0.25">
      <c r="A299" s="40">
        <v>2017</v>
      </c>
      <c r="B299" s="90">
        <v>42948</v>
      </c>
      <c r="C299" s="63" t="s">
        <v>23</v>
      </c>
      <c r="D299" s="40">
        <v>8</v>
      </c>
      <c r="E299" s="63" t="s">
        <v>819</v>
      </c>
      <c r="F299" s="40" t="s">
        <v>819</v>
      </c>
      <c r="G299" s="63" t="s">
        <v>697</v>
      </c>
      <c r="H299" s="63" t="s">
        <v>66</v>
      </c>
      <c r="I299" s="65">
        <v>15049784</v>
      </c>
      <c r="J299" s="63" t="s">
        <v>818</v>
      </c>
      <c r="K299" s="63" t="s">
        <v>303</v>
      </c>
      <c r="L299" s="40">
        <v>377</v>
      </c>
      <c r="M299" s="40">
        <v>451</v>
      </c>
      <c r="N299" s="66">
        <v>6471400</v>
      </c>
      <c r="O299" s="63" t="s">
        <v>820</v>
      </c>
      <c r="P299" s="63">
        <v>0</v>
      </c>
      <c r="Q299" s="63" t="s">
        <v>820</v>
      </c>
      <c r="R299" s="63">
        <v>0</v>
      </c>
      <c r="S299" s="63" t="s">
        <v>819</v>
      </c>
      <c r="T299" s="90">
        <v>42948</v>
      </c>
      <c r="U299" s="63" t="s">
        <v>819</v>
      </c>
      <c r="V299" s="63" t="s">
        <v>819</v>
      </c>
      <c r="W299" s="63" t="s">
        <v>820</v>
      </c>
      <c r="X299" s="63">
        <v>0</v>
      </c>
      <c r="Y299" s="63" t="s">
        <v>819</v>
      </c>
      <c r="Z299" s="66">
        <v>6471400</v>
      </c>
      <c r="AA299" s="67">
        <f t="shared" si="7"/>
        <v>1</v>
      </c>
      <c r="AB299" s="63" t="s">
        <v>819</v>
      </c>
      <c r="AC299" s="63" t="s">
        <v>819</v>
      </c>
    </row>
    <row r="300" spans="1:29" ht="60" x14ac:dyDescent="0.25">
      <c r="A300" s="40">
        <v>2017</v>
      </c>
      <c r="B300" s="90">
        <v>42948</v>
      </c>
      <c r="C300" s="63" t="s">
        <v>23</v>
      </c>
      <c r="D300" s="40">
        <v>8</v>
      </c>
      <c r="E300" s="63" t="s">
        <v>819</v>
      </c>
      <c r="F300" s="40" t="s">
        <v>819</v>
      </c>
      <c r="G300" s="63" t="s">
        <v>697</v>
      </c>
      <c r="H300" s="63" t="s">
        <v>162</v>
      </c>
      <c r="I300" s="65">
        <v>19222399</v>
      </c>
      <c r="J300" s="63" t="s">
        <v>818</v>
      </c>
      <c r="K300" s="63" t="s">
        <v>303</v>
      </c>
      <c r="L300" s="40">
        <v>377</v>
      </c>
      <c r="M300" s="40">
        <v>452</v>
      </c>
      <c r="N300" s="66">
        <v>6471400</v>
      </c>
      <c r="O300" s="63" t="s">
        <v>820</v>
      </c>
      <c r="P300" s="63">
        <v>0</v>
      </c>
      <c r="Q300" s="63" t="s">
        <v>820</v>
      </c>
      <c r="R300" s="63">
        <v>0</v>
      </c>
      <c r="S300" s="63" t="s">
        <v>819</v>
      </c>
      <c r="T300" s="90">
        <v>42948</v>
      </c>
      <c r="U300" s="63" t="s">
        <v>819</v>
      </c>
      <c r="V300" s="63" t="s">
        <v>819</v>
      </c>
      <c r="W300" s="63" t="s">
        <v>820</v>
      </c>
      <c r="X300" s="63">
        <v>0</v>
      </c>
      <c r="Y300" s="63" t="s">
        <v>819</v>
      </c>
      <c r="Z300" s="66">
        <v>6471400</v>
      </c>
      <c r="AA300" s="67">
        <f t="shared" si="7"/>
        <v>1</v>
      </c>
      <c r="AB300" s="63" t="s">
        <v>819</v>
      </c>
      <c r="AC300" s="63" t="s">
        <v>819</v>
      </c>
    </row>
    <row r="301" spans="1:29" ht="60" x14ac:dyDescent="0.25">
      <c r="A301" s="40">
        <v>2017</v>
      </c>
      <c r="B301" s="90">
        <v>42948</v>
      </c>
      <c r="C301" s="63" t="s">
        <v>23</v>
      </c>
      <c r="D301" s="40">
        <v>8</v>
      </c>
      <c r="E301" s="63" t="s">
        <v>819</v>
      </c>
      <c r="F301" s="40" t="s">
        <v>819</v>
      </c>
      <c r="G301" s="63" t="s">
        <v>697</v>
      </c>
      <c r="H301" s="63" t="s">
        <v>67</v>
      </c>
      <c r="I301" s="65">
        <v>19372340</v>
      </c>
      <c r="J301" s="63" t="s">
        <v>818</v>
      </c>
      <c r="K301" s="63" t="s">
        <v>303</v>
      </c>
      <c r="L301" s="40">
        <v>377</v>
      </c>
      <c r="M301" s="40">
        <v>453</v>
      </c>
      <c r="N301" s="66">
        <v>6471400</v>
      </c>
      <c r="O301" s="63" t="s">
        <v>820</v>
      </c>
      <c r="P301" s="63">
        <v>0</v>
      </c>
      <c r="Q301" s="63" t="s">
        <v>820</v>
      </c>
      <c r="R301" s="63">
        <v>0</v>
      </c>
      <c r="S301" s="63" t="s">
        <v>819</v>
      </c>
      <c r="T301" s="90">
        <v>42948</v>
      </c>
      <c r="U301" s="63" t="s">
        <v>819</v>
      </c>
      <c r="V301" s="63" t="s">
        <v>819</v>
      </c>
      <c r="W301" s="63" t="s">
        <v>820</v>
      </c>
      <c r="X301" s="63">
        <v>0</v>
      </c>
      <c r="Y301" s="63" t="s">
        <v>819</v>
      </c>
      <c r="Z301" s="66">
        <v>6471400</v>
      </c>
      <c r="AA301" s="67">
        <f t="shared" si="7"/>
        <v>1</v>
      </c>
      <c r="AB301" s="63" t="s">
        <v>819</v>
      </c>
      <c r="AC301" s="63" t="s">
        <v>819</v>
      </c>
    </row>
    <row r="302" spans="1:29" ht="60" x14ac:dyDescent="0.25">
      <c r="A302" s="40">
        <v>2017</v>
      </c>
      <c r="B302" s="90">
        <v>42948</v>
      </c>
      <c r="C302" s="63" t="s">
        <v>23</v>
      </c>
      <c r="D302" s="40">
        <v>8</v>
      </c>
      <c r="E302" s="63" t="s">
        <v>819</v>
      </c>
      <c r="F302" s="40" t="s">
        <v>819</v>
      </c>
      <c r="G302" s="63" t="s">
        <v>697</v>
      </c>
      <c r="H302" s="63" t="s">
        <v>68</v>
      </c>
      <c r="I302" s="65">
        <v>27252146</v>
      </c>
      <c r="J302" s="63" t="s">
        <v>818</v>
      </c>
      <c r="K302" s="63" t="s">
        <v>303</v>
      </c>
      <c r="L302" s="40">
        <v>377</v>
      </c>
      <c r="M302" s="40">
        <v>454</v>
      </c>
      <c r="N302" s="66">
        <v>6471400</v>
      </c>
      <c r="O302" s="63" t="s">
        <v>820</v>
      </c>
      <c r="P302" s="63">
        <v>0</v>
      </c>
      <c r="Q302" s="63" t="s">
        <v>820</v>
      </c>
      <c r="R302" s="63">
        <v>0</v>
      </c>
      <c r="S302" s="63" t="s">
        <v>819</v>
      </c>
      <c r="T302" s="90">
        <v>42948</v>
      </c>
      <c r="U302" s="63" t="s">
        <v>819</v>
      </c>
      <c r="V302" s="63" t="s">
        <v>819</v>
      </c>
      <c r="W302" s="63" t="s">
        <v>820</v>
      </c>
      <c r="X302" s="63">
        <v>0</v>
      </c>
      <c r="Y302" s="63" t="s">
        <v>819</v>
      </c>
      <c r="Z302" s="66">
        <v>6471400</v>
      </c>
      <c r="AA302" s="67">
        <f t="shared" si="7"/>
        <v>1</v>
      </c>
      <c r="AB302" s="63" t="s">
        <v>819</v>
      </c>
      <c r="AC302" s="63" t="s">
        <v>819</v>
      </c>
    </row>
    <row r="303" spans="1:29" ht="60" x14ac:dyDescent="0.25">
      <c r="A303" s="40">
        <v>2017</v>
      </c>
      <c r="B303" s="90">
        <v>42948</v>
      </c>
      <c r="C303" s="63" t="s">
        <v>23</v>
      </c>
      <c r="D303" s="40">
        <v>8</v>
      </c>
      <c r="E303" s="63" t="s">
        <v>819</v>
      </c>
      <c r="F303" s="40" t="s">
        <v>819</v>
      </c>
      <c r="G303" s="63" t="s">
        <v>697</v>
      </c>
      <c r="H303" s="63" t="s">
        <v>69</v>
      </c>
      <c r="I303" s="65">
        <v>41636317</v>
      </c>
      <c r="J303" s="63" t="s">
        <v>818</v>
      </c>
      <c r="K303" s="63" t="s">
        <v>303</v>
      </c>
      <c r="L303" s="40">
        <v>377</v>
      </c>
      <c r="M303" s="40">
        <v>455</v>
      </c>
      <c r="N303" s="66">
        <v>6471400</v>
      </c>
      <c r="O303" s="63" t="s">
        <v>820</v>
      </c>
      <c r="P303" s="63">
        <v>0</v>
      </c>
      <c r="Q303" s="63" t="s">
        <v>820</v>
      </c>
      <c r="R303" s="63">
        <v>0</v>
      </c>
      <c r="S303" s="63" t="s">
        <v>819</v>
      </c>
      <c r="T303" s="90">
        <v>42948</v>
      </c>
      <c r="U303" s="63" t="s">
        <v>819</v>
      </c>
      <c r="V303" s="63" t="s">
        <v>819</v>
      </c>
      <c r="W303" s="63" t="s">
        <v>820</v>
      </c>
      <c r="X303" s="63">
        <v>0</v>
      </c>
      <c r="Y303" s="63" t="s">
        <v>819</v>
      </c>
      <c r="Z303" s="66">
        <v>6471400</v>
      </c>
      <c r="AA303" s="67">
        <f t="shared" si="7"/>
        <v>1</v>
      </c>
      <c r="AB303" s="63" t="s">
        <v>819</v>
      </c>
      <c r="AC303" s="63" t="s">
        <v>819</v>
      </c>
    </row>
    <row r="304" spans="1:29" ht="60" x14ac:dyDescent="0.25">
      <c r="A304" s="40">
        <v>2017</v>
      </c>
      <c r="B304" s="90">
        <v>42948</v>
      </c>
      <c r="C304" s="63" t="s">
        <v>23</v>
      </c>
      <c r="D304" s="40">
        <v>8</v>
      </c>
      <c r="E304" s="63" t="s">
        <v>819</v>
      </c>
      <c r="F304" s="40" t="s">
        <v>819</v>
      </c>
      <c r="G304" s="63" t="s">
        <v>697</v>
      </c>
      <c r="H304" s="63" t="s">
        <v>179</v>
      </c>
      <c r="I304" s="65">
        <v>52395807</v>
      </c>
      <c r="J304" s="63" t="s">
        <v>818</v>
      </c>
      <c r="K304" s="63" t="s">
        <v>303</v>
      </c>
      <c r="L304" s="40">
        <v>377</v>
      </c>
      <c r="M304" s="40">
        <v>456</v>
      </c>
      <c r="N304" s="66">
        <v>1100300</v>
      </c>
      <c r="O304" s="63" t="s">
        <v>820</v>
      </c>
      <c r="P304" s="63">
        <v>0</v>
      </c>
      <c r="Q304" s="63" t="s">
        <v>820</v>
      </c>
      <c r="R304" s="63">
        <v>0</v>
      </c>
      <c r="S304" s="63" t="s">
        <v>819</v>
      </c>
      <c r="T304" s="90">
        <v>42948</v>
      </c>
      <c r="U304" s="63" t="s">
        <v>819</v>
      </c>
      <c r="V304" s="63" t="s">
        <v>819</v>
      </c>
      <c r="W304" s="63" t="s">
        <v>820</v>
      </c>
      <c r="X304" s="63">
        <v>0</v>
      </c>
      <c r="Y304" s="63" t="s">
        <v>819</v>
      </c>
      <c r="Z304" s="66">
        <v>1100300</v>
      </c>
      <c r="AA304" s="67">
        <f t="shared" si="7"/>
        <v>1</v>
      </c>
      <c r="AB304" s="63" t="s">
        <v>819</v>
      </c>
      <c r="AC304" s="63" t="s">
        <v>819</v>
      </c>
    </row>
    <row r="305" spans="1:29" ht="60" x14ac:dyDescent="0.25">
      <c r="A305" s="40">
        <v>2017</v>
      </c>
      <c r="B305" s="90">
        <v>42948</v>
      </c>
      <c r="C305" s="63" t="s">
        <v>23</v>
      </c>
      <c r="D305" s="40">
        <v>8</v>
      </c>
      <c r="E305" s="63" t="s">
        <v>819</v>
      </c>
      <c r="F305" s="40" t="s">
        <v>819</v>
      </c>
      <c r="G305" s="63" t="s">
        <v>697</v>
      </c>
      <c r="H305" s="63" t="s">
        <v>180</v>
      </c>
      <c r="I305" s="65">
        <v>79959809</v>
      </c>
      <c r="J305" s="63" t="s">
        <v>818</v>
      </c>
      <c r="K305" s="63" t="s">
        <v>303</v>
      </c>
      <c r="L305" s="40">
        <v>377</v>
      </c>
      <c r="M305" s="40">
        <v>457</v>
      </c>
      <c r="N305" s="66">
        <v>6471400</v>
      </c>
      <c r="O305" s="63" t="s">
        <v>820</v>
      </c>
      <c r="P305" s="63">
        <v>0</v>
      </c>
      <c r="Q305" s="63" t="s">
        <v>820</v>
      </c>
      <c r="R305" s="63">
        <v>0</v>
      </c>
      <c r="S305" s="63" t="s">
        <v>819</v>
      </c>
      <c r="T305" s="90">
        <v>42948</v>
      </c>
      <c r="U305" s="63" t="s">
        <v>819</v>
      </c>
      <c r="V305" s="63" t="s">
        <v>819</v>
      </c>
      <c r="W305" s="63" t="s">
        <v>820</v>
      </c>
      <c r="X305" s="63">
        <v>0</v>
      </c>
      <c r="Y305" s="63" t="s">
        <v>819</v>
      </c>
      <c r="Z305" s="66">
        <v>6471400</v>
      </c>
      <c r="AA305" s="67">
        <f t="shared" si="7"/>
        <v>1</v>
      </c>
      <c r="AB305" s="63" t="s">
        <v>819</v>
      </c>
      <c r="AC305" s="63" t="s">
        <v>819</v>
      </c>
    </row>
    <row r="306" spans="1:29" ht="60" x14ac:dyDescent="0.25">
      <c r="A306" s="40">
        <v>2017</v>
      </c>
      <c r="B306" s="90">
        <v>42948</v>
      </c>
      <c r="C306" s="63" t="s">
        <v>23</v>
      </c>
      <c r="D306" s="40">
        <v>8</v>
      </c>
      <c r="E306" s="63" t="s">
        <v>819</v>
      </c>
      <c r="F306" s="40" t="s">
        <v>819</v>
      </c>
      <c r="G306" s="63" t="s">
        <v>697</v>
      </c>
      <c r="H306" s="63" t="s">
        <v>600</v>
      </c>
      <c r="I306" s="65">
        <v>80235483</v>
      </c>
      <c r="J306" s="63" t="s">
        <v>818</v>
      </c>
      <c r="K306" s="63" t="s">
        <v>303</v>
      </c>
      <c r="L306" s="40">
        <v>377</v>
      </c>
      <c r="M306" s="40">
        <v>458</v>
      </c>
      <c r="N306" s="66">
        <v>6471400</v>
      </c>
      <c r="O306" s="63" t="s">
        <v>820</v>
      </c>
      <c r="P306" s="63">
        <v>0</v>
      </c>
      <c r="Q306" s="63" t="s">
        <v>820</v>
      </c>
      <c r="R306" s="63">
        <v>0</v>
      </c>
      <c r="S306" s="63" t="s">
        <v>819</v>
      </c>
      <c r="T306" s="90">
        <v>42948</v>
      </c>
      <c r="U306" s="63" t="s">
        <v>819</v>
      </c>
      <c r="V306" s="63" t="s">
        <v>819</v>
      </c>
      <c r="W306" s="63" t="s">
        <v>820</v>
      </c>
      <c r="X306" s="63">
        <v>0</v>
      </c>
      <c r="Y306" s="63" t="s">
        <v>819</v>
      </c>
      <c r="Z306" s="66">
        <v>6471400</v>
      </c>
      <c r="AA306" s="67">
        <f t="shared" si="7"/>
        <v>1</v>
      </c>
      <c r="AB306" s="63" t="s">
        <v>819</v>
      </c>
      <c r="AC306" s="63" t="s">
        <v>819</v>
      </c>
    </row>
    <row r="307" spans="1:29" ht="60" x14ac:dyDescent="0.25">
      <c r="A307" s="40">
        <v>2017</v>
      </c>
      <c r="B307" s="90">
        <v>42948</v>
      </c>
      <c r="C307" s="63" t="s">
        <v>23</v>
      </c>
      <c r="D307" s="40">
        <v>8</v>
      </c>
      <c r="E307" s="63" t="s">
        <v>819</v>
      </c>
      <c r="F307" s="40" t="s">
        <v>819</v>
      </c>
      <c r="G307" s="63" t="s">
        <v>697</v>
      </c>
      <c r="H307" s="63" t="s">
        <v>178</v>
      </c>
      <c r="I307" s="65">
        <v>1026250511</v>
      </c>
      <c r="J307" s="63" t="s">
        <v>818</v>
      </c>
      <c r="K307" s="63" t="s">
        <v>303</v>
      </c>
      <c r="L307" s="40">
        <v>380</v>
      </c>
      <c r="M307" s="40">
        <v>463</v>
      </c>
      <c r="N307" s="66">
        <v>100</v>
      </c>
      <c r="O307" s="63" t="s">
        <v>820</v>
      </c>
      <c r="P307" s="63">
        <v>0</v>
      </c>
      <c r="Q307" s="63" t="s">
        <v>820</v>
      </c>
      <c r="R307" s="63">
        <v>0</v>
      </c>
      <c r="S307" s="63" t="s">
        <v>819</v>
      </c>
      <c r="T307" s="90">
        <v>42948</v>
      </c>
      <c r="U307" s="63" t="s">
        <v>819</v>
      </c>
      <c r="V307" s="63" t="s">
        <v>819</v>
      </c>
      <c r="W307" s="63" t="s">
        <v>820</v>
      </c>
      <c r="X307" s="63">
        <v>0</v>
      </c>
      <c r="Y307" s="63" t="s">
        <v>819</v>
      </c>
      <c r="Z307" s="66">
        <v>100</v>
      </c>
      <c r="AA307" s="67">
        <f t="shared" si="7"/>
        <v>1</v>
      </c>
      <c r="AB307" s="63" t="s">
        <v>819</v>
      </c>
      <c r="AC307" s="63" t="s">
        <v>819</v>
      </c>
    </row>
    <row r="308" spans="1:29" ht="60" x14ac:dyDescent="0.25">
      <c r="A308" s="40">
        <v>2017</v>
      </c>
      <c r="B308" s="90">
        <v>42979</v>
      </c>
      <c r="C308" s="63" t="s">
        <v>23</v>
      </c>
      <c r="D308" s="40">
        <v>9</v>
      </c>
      <c r="E308" s="63" t="s">
        <v>819</v>
      </c>
      <c r="F308" s="40" t="s">
        <v>819</v>
      </c>
      <c r="G308" s="63" t="s">
        <v>710</v>
      </c>
      <c r="H308" s="63" t="s">
        <v>178</v>
      </c>
      <c r="I308" s="65">
        <v>1026250511</v>
      </c>
      <c r="J308" s="63" t="s">
        <v>818</v>
      </c>
      <c r="K308" s="63" t="s">
        <v>303</v>
      </c>
      <c r="L308" s="40">
        <v>410</v>
      </c>
      <c r="M308" s="40">
        <v>487</v>
      </c>
      <c r="N308" s="66">
        <v>6471400</v>
      </c>
      <c r="O308" s="63" t="s">
        <v>820</v>
      </c>
      <c r="P308" s="63">
        <v>0</v>
      </c>
      <c r="Q308" s="63" t="s">
        <v>820</v>
      </c>
      <c r="R308" s="63">
        <v>0</v>
      </c>
      <c r="S308" s="63" t="s">
        <v>819</v>
      </c>
      <c r="T308" s="90">
        <v>42979</v>
      </c>
      <c r="U308" s="63" t="s">
        <v>819</v>
      </c>
      <c r="V308" s="63" t="s">
        <v>819</v>
      </c>
      <c r="W308" s="63" t="s">
        <v>820</v>
      </c>
      <c r="X308" s="40">
        <v>0</v>
      </c>
      <c r="Y308" s="63" t="s">
        <v>819</v>
      </c>
      <c r="Z308" s="66">
        <v>6471400</v>
      </c>
      <c r="AA308" s="67">
        <f t="shared" si="7"/>
        <v>1</v>
      </c>
      <c r="AB308" s="40" t="s">
        <v>819</v>
      </c>
      <c r="AC308" s="63" t="s">
        <v>819</v>
      </c>
    </row>
    <row r="309" spans="1:29" ht="60" x14ac:dyDescent="0.25">
      <c r="A309" s="40">
        <v>2017</v>
      </c>
      <c r="B309" s="90">
        <v>42979</v>
      </c>
      <c r="C309" s="63" t="s">
        <v>23</v>
      </c>
      <c r="D309" s="40">
        <v>9</v>
      </c>
      <c r="E309" s="63" t="s">
        <v>819</v>
      </c>
      <c r="F309" s="40" t="s">
        <v>819</v>
      </c>
      <c r="G309" s="63" t="s">
        <v>710</v>
      </c>
      <c r="H309" s="63" t="s">
        <v>65</v>
      </c>
      <c r="I309" s="65">
        <v>1032432645</v>
      </c>
      <c r="J309" s="63" t="s">
        <v>818</v>
      </c>
      <c r="K309" s="63" t="s">
        <v>303</v>
      </c>
      <c r="L309" s="40">
        <v>410</v>
      </c>
      <c r="M309" s="40">
        <v>488</v>
      </c>
      <c r="N309" s="66">
        <v>6471400</v>
      </c>
      <c r="O309" s="63" t="s">
        <v>820</v>
      </c>
      <c r="P309" s="63">
        <v>0</v>
      </c>
      <c r="Q309" s="63" t="s">
        <v>820</v>
      </c>
      <c r="R309" s="63">
        <v>0</v>
      </c>
      <c r="S309" s="63" t="s">
        <v>819</v>
      </c>
      <c r="T309" s="90">
        <v>42979</v>
      </c>
      <c r="U309" s="63" t="s">
        <v>819</v>
      </c>
      <c r="V309" s="63" t="s">
        <v>819</v>
      </c>
      <c r="W309" s="63" t="s">
        <v>820</v>
      </c>
      <c r="X309" s="40">
        <v>0</v>
      </c>
      <c r="Y309" s="63" t="s">
        <v>819</v>
      </c>
      <c r="Z309" s="66">
        <v>6471400</v>
      </c>
      <c r="AA309" s="67">
        <f t="shared" si="7"/>
        <v>1</v>
      </c>
      <c r="AB309" s="40" t="s">
        <v>819</v>
      </c>
      <c r="AC309" s="63" t="s">
        <v>819</v>
      </c>
    </row>
    <row r="310" spans="1:29" ht="60" x14ac:dyDescent="0.25">
      <c r="A310" s="40">
        <v>2017</v>
      </c>
      <c r="B310" s="90">
        <v>42979</v>
      </c>
      <c r="C310" s="63" t="s">
        <v>23</v>
      </c>
      <c r="D310" s="40">
        <v>9</v>
      </c>
      <c r="E310" s="63" t="s">
        <v>819</v>
      </c>
      <c r="F310" s="40" t="s">
        <v>819</v>
      </c>
      <c r="G310" s="63" t="s">
        <v>710</v>
      </c>
      <c r="H310" s="63" t="s">
        <v>66</v>
      </c>
      <c r="I310" s="65">
        <v>15049784</v>
      </c>
      <c r="J310" s="63" t="s">
        <v>818</v>
      </c>
      <c r="K310" s="63" t="s">
        <v>303</v>
      </c>
      <c r="L310" s="40">
        <v>410</v>
      </c>
      <c r="M310" s="40">
        <v>489</v>
      </c>
      <c r="N310" s="66">
        <v>6471400</v>
      </c>
      <c r="O310" s="63" t="s">
        <v>820</v>
      </c>
      <c r="P310" s="63">
        <v>0</v>
      </c>
      <c r="Q310" s="63" t="s">
        <v>820</v>
      </c>
      <c r="R310" s="63">
        <v>0</v>
      </c>
      <c r="S310" s="63" t="s">
        <v>819</v>
      </c>
      <c r="T310" s="90">
        <v>42979</v>
      </c>
      <c r="U310" s="63" t="s">
        <v>819</v>
      </c>
      <c r="V310" s="63" t="s">
        <v>819</v>
      </c>
      <c r="W310" s="63" t="s">
        <v>820</v>
      </c>
      <c r="X310" s="40">
        <v>0</v>
      </c>
      <c r="Y310" s="63" t="s">
        <v>819</v>
      </c>
      <c r="Z310" s="66">
        <v>6471400</v>
      </c>
      <c r="AA310" s="67">
        <f t="shared" si="7"/>
        <v>1</v>
      </c>
      <c r="AB310" s="40" t="s">
        <v>819</v>
      </c>
      <c r="AC310" s="63" t="s">
        <v>819</v>
      </c>
    </row>
    <row r="311" spans="1:29" ht="60" x14ac:dyDescent="0.25">
      <c r="A311" s="40">
        <v>2017</v>
      </c>
      <c r="B311" s="90">
        <v>42979</v>
      </c>
      <c r="C311" s="63" t="s">
        <v>23</v>
      </c>
      <c r="D311" s="40">
        <v>9</v>
      </c>
      <c r="E311" s="63" t="s">
        <v>819</v>
      </c>
      <c r="F311" s="40" t="s">
        <v>819</v>
      </c>
      <c r="G311" s="63" t="s">
        <v>710</v>
      </c>
      <c r="H311" s="63" t="s">
        <v>162</v>
      </c>
      <c r="I311" s="65">
        <v>19222399</v>
      </c>
      <c r="J311" s="63" t="s">
        <v>818</v>
      </c>
      <c r="K311" s="63" t="s">
        <v>303</v>
      </c>
      <c r="L311" s="40">
        <v>410</v>
      </c>
      <c r="M311" s="40">
        <v>490</v>
      </c>
      <c r="N311" s="66">
        <v>6471400</v>
      </c>
      <c r="O311" s="63" t="s">
        <v>820</v>
      </c>
      <c r="P311" s="63">
        <v>0</v>
      </c>
      <c r="Q311" s="63" t="s">
        <v>820</v>
      </c>
      <c r="R311" s="63">
        <v>0</v>
      </c>
      <c r="S311" s="63" t="s">
        <v>819</v>
      </c>
      <c r="T311" s="90">
        <v>42979</v>
      </c>
      <c r="U311" s="63" t="s">
        <v>819</v>
      </c>
      <c r="V311" s="63" t="s">
        <v>819</v>
      </c>
      <c r="W311" s="63" t="s">
        <v>820</v>
      </c>
      <c r="X311" s="40">
        <v>0</v>
      </c>
      <c r="Y311" s="63" t="s">
        <v>819</v>
      </c>
      <c r="Z311" s="66">
        <v>6471400</v>
      </c>
      <c r="AA311" s="67">
        <f t="shared" si="7"/>
        <v>1</v>
      </c>
      <c r="AB311" s="40" t="s">
        <v>819</v>
      </c>
      <c r="AC311" s="63" t="s">
        <v>819</v>
      </c>
    </row>
    <row r="312" spans="1:29" ht="60" x14ac:dyDescent="0.25">
      <c r="A312" s="40">
        <v>2017</v>
      </c>
      <c r="B312" s="90">
        <v>42979</v>
      </c>
      <c r="C312" s="63" t="s">
        <v>23</v>
      </c>
      <c r="D312" s="40">
        <v>9</v>
      </c>
      <c r="E312" s="63" t="s">
        <v>819</v>
      </c>
      <c r="F312" s="40" t="s">
        <v>819</v>
      </c>
      <c r="G312" s="63" t="s">
        <v>710</v>
      </c>
      <c r="H312" s="63" t="s">
        <v>67</v>
      </c>
      <c r="I312" s="65">
        <v>19372340</v>
      </c>
      <c r="J312" s="63" t="s">
        <v>818</v>
      </c>
      <c r="K312" s="63" t="s">
        <v>303</v>
      </c>
      <c r="L312" s="40">
        <v>410</v>
      </c>
      <c r="M312" s="40">
        <v>491</v>
      </c>
      <c r="N312" s="66">
        <v>6471400</v>
      </c>
      <c r="O312" s="63" t="s">
        <v>820</v>
      </c>
      <c r="P312" s="63">
        <v>0</v>
      </c>
      <c r="Q312" s="63" t="s">
        <v>820</v>
      </c>
      <c r="R312" s="63">
        <v>0</v>
      </c>
      <c r="S312" s="63" t="s">
        <v>819</v>
      </c>
      <c r="T312" s="90">
        <v>42979</v>
      </c>
      <c r="U312" s="63" t="s">
        <v>819</v>
      </c>
      <c r="V312" s="63" t="s">
        <v>819</v>
      </c>
      <c r="W312" s="63" t="s">
        <v>820</v>
      </c>
      <c r="X312" s="40">
        <v>0</v>
      </c>
      <c r="Y312" s="63" t="s">
        <v>819</v>
      </c>
      <c r="Z312" s="66">
        <v>6471400</v>
      </c>
      <c r="AA312" s="67">
        <f t="shared" si="7"/>
        <v>1</v>
      </c>
      <c r="AB312" s="40" t="s">
        <v>819</v>
      </c>
      <c r="AC312" s="63" t="s">
        <v>819</v>
      </c>
    </row>
    <row r="313" spans="1:29" ht="60" x14ac:dyDescent="0.25">
      <c r="A313" s="40">
        <v>2017</v>
      </c>
      <c r="B313" s="90">
        <v>42979</v>
      </c>
      <c r="C313" s="63" t="s">
        <v>23</v>
      </c>
      <c r="D313" s="40">
        <v>9</v>
      </c>
      <c r="E313" s="63" t="s">
        <v>819</v>
      </c>
      <c r="F313" s="40" t="s">
        <v>819</v>
      </c>
      <c r="G313" s="63" t="s">
        <v>710</v>
      </c>
      <c r="H313" s="63" t="s">
        <v>68</v>
      </c>
      <c r="I313" s="65">
        <v>27252146</v>
      </c>
      <c r="J313" s="63" t="s">
        <v>818</v>
      </c>
      <c r="K313" s="63" t="s">
        <v>303</v>
      </c>
      <c r="L313" s="40">
        <v>410</v>
      </c>
      <c r="M313" s="40">
        <v>492</v>
      </c>
      <c r="N313" s="66">
        <v>6471400</v>
      </c>
      <c r="O313" s="63" t="s">
        <v>820</v>
      </c>
      <c r="P313" s="63">
        <v>0</v>
      </c>
      <c r="Q313" s="63" t="s">
        <v>820</v>
      </c>
      <c r="R313" s="63">
        <v>0</v>
      </c>
      <c r="S313" s="63" t="s">
        <v>819</v>
      </c>
      <c r="T313" s="90">
        <v>42979</v>
      </c>
      <c r="U313" s="63" t="s">
        <v>819</v>
      </c>
      <c r="V313" s="63" t="s">
        <v>819</v>
      </c>
      <c r="W313" s="63" t="s">
        <v>820</v>
      </c>
      <c r="X313" s="40">
        <v>0</v>
      </c>
      <c r="Y313" s="63" t="s">
        <v>819</v>
      </c>
      <c r="Z313" s="66">
        <v>6471400</v>
      </c>
      <c r="AA313" s="67">
        <f t="shared" si="7"/>
        <v>1</v>
      </c>
      <c r="AB313" s="40" t="s">
        <v>819</v>
      </c>
      <c r="AC313" s="63" t="s">
        <v>819</v>
      </c>
    </row>
    <row r="314" spans="1:29" ht="60" x14ac:dyDescent="0.25">
      <c r="A314" s="40">
        <v>2017</v>
      </c>
      <c r="B314" s="90">
        <v>42979</v>
      </c>
      <c r="C314" s="63" t="s">
        <v>23</v>
      </c>
      <c r="D314" s="40">
        <v>9</v>
      </c>
      <c r="E314" s="63" t="s">
        <v>819</v>
      </c>
      <c r="F314" s="40" t="s">
        <v>819</v>
      </c>
      <c r="G314" s="63" t="s">
        <v>710</v>
      </c>
      <c r="H314" s="63" t="s">
        <v>69</v>
      </c>
      <c r="I314" s="65">
        <v>41636317</v>
      </c>
      <c r="J314" s="63" t="s">
        <v>818</v>
      </c>
      <c r="K314" s="63" t="s">
        <v>303</v>
      </c>
      <c r="L314" s="40">
        <v>410</v>
      </c>
      <c r="M314" s="40">
        <v>493</v>
      </c>
      <c r="N314" s="66">
        <v>6471400</v>
      </c>
      <c r="O314" s="63" t="s">
        <v>820</v>
      </c>
      <c r="P314" s="63">
        <v>0</v>
      </c>
      <c r="Q314" s="63" t="s">
        <v>820</v>
      </c>
      <c r="R314" s="63">
        <v>0</v>
      </c>
      <c r="S314" s="63" t="s">
        <v>819</v>
      </c>
      <c r="T314" s="90">
        <v>42979</v>
      </c>
      <c r="U314" s="63" t="s">
        <v>819</v>
      </c>
      <c r="V314" s="63" t="s">
        <v>819</v>
      </c>
      <c r="W314" s="63" t="s">
        <v>820</v>
      </c>
      <c r="X314" s="40">
        <v>0</v>
      </c>
      <c r="Y314" s="63" t="s">
        <v>819</v>
      </c>
      <c r="Z314" s="66">
        <v>6471400</v>
      </c>
      <c r="AA314" s="67">
        <f t="shared" si="7"/>
        <v>1</v>
      </c>
      <c r="AB314" s="40" t="s">
        <v>819</v>
      </c>
      <c r="AC314" s="63" t="s">
        <v>819</v>
      </c>
    </row>
    <row r="315" spans="1:29" ht="60" x14ac:dyDescent="0.25">
      <c r="A315" s="40">
        <v>2017</v>
      </c>
      <c r="B315" s="90">
        <v>42979</v>
      </c>
      <c r="C315" s="63" t="s">
        <v>23</v>
      </c>
      <c r="D315" s="40">
        <v>9</v>
      </c>
      <c r="E315" s="63" t="s">
        <v>819</v>
      </c>
      <c r="F315" s="40" t="s">
        <v>819</v>
      </c>
      <c r="G315" s="63" t="s">
        <v>710</v>
      </c>
      <c r="H315" s="63" t="s">
        <v>179</v>
      </c>
      <c r="I315" s="65">
        <v>52395807</v>
      </c>
      <c r="J315" s="63" t="s">
        <v>818</v>
      </c>
      <c r="K315" s="63" t="s">
        <v>303</v>
      </c>
      <c r="L315" s="40">
        <v>410</v>
      </c>
      <c r="M315" s="40">
        <v>494</v>
      </c>
      <c r="N315" s="66">
        <v>6471400</v>
      </c>
      <c r="O315" s="63" t="s">
        <v>820</v>
      </c>
      <c r="P315" s="63">
        <v>0</v>
      </c>
      <c r="Q315" s="63" t="s">
        <v>820</v>
      </c>
      <c r="R315" s="63">
        <v>0</v>
      </c>
      <c r="S315" s="63" t="s">
        <v>819</v>
      </c>
      <c r="T315" s="90">
        <v>42979</v>
      </c>
      <c r="U315" s="63" t="s">
        <v>819</v>
      </c>
      <c r="V315" s="63" t="s">
        <v>819</v>
      </c>
      <c r="W315" s="63" t="s">
        <v>820</v>
      </c>
      <c r="X315" s="40">
        <v>0</v>
      </c>
      <c r="Y315" s="63" t="s">
        <v>819</v>
      </c>
      <c r="Z315" s="66">
        <v>6471400</v>
      </c>
      <c r="AA315" s="67">
        <f t="shared" si="7"/>
        <v>1</v>
      </c>
      <c r="AB315" s="40" t="s">
        <v>819</v>
      </c>
      <c r="AC315" s="63" t="s">
        <v>819</v>
      </c>
    </row>
    <row r="316" spans="1:29" ht="60" x14ac:dyDescent="0.25">
      <c r="A316" s="40">
        <v>2017</v>
      </c>
      <c r="B316" s="90">
        <v>42979</v>
      </c>
      <c r="C316" s="63" t="s">
        <v>23</v>
      </c>
      <c r="D316" s="40">
        <v>9</v>
      </c>
      <c r="E316" s="63" t="s">
        <v>819</v>
      </c>
      <c r="F316" s="40" t="s">
        <v>819</v>
      </c>
      <c r="G316" s="63" t="s">
        <v>710</v>
      </c>
      <c r="H316" s="63" t="s">
        <v>180</v>
      </c>
      <c r="I316" s="65">
        <v>79959809</v>
      </c>
      <c r="J316" s="63" t="s">
        <v>818</v>
      </c>
      <c r="K316" s="63" t="s">
        <v>303</v>
      </c>
      <c r="L316" s="40">
        <v>410</v>
      </c>
      <c r="M316" s="40">
        <v>495</v>
      </c>
      <c r="N316" s="66">
        <v>6471400</v>
      </c>
      <c r="O316" s="63" t="s">
        <v>820</v>
      </c>
      <c r="P316" s="63">
        <v>0</v>
      </c>
      <c r="Q316" s="63" t="s">
        <v>820</v>
      </c>
      <c r="R316" s="63">
        <v>0</v>
      </c>
      <c r="S316" s="63" t="s">
        <v>819</v>
      </c>
      <c r="T316" s="90">
        <v>42979</v>
      </c>
      <c r="U316" s="63" t="s">
        <v>819</v>
      </c>
      <c r="V316" s="63" t="s">
        <v>819</v>
      </c>
      <c r="W316" s="63" t="s">
        <v>820</v>
      </c>
      <c r="X316" s="40">
        <v>0</v>
      </c>
      <c r="Y316" s="63" t="s">
        <v>819</v>
      </c>
      <c r="Z316" s="66">
        <v>6471400</v>
      </c>
      <c r="AA316" s="67">
        <f t="shared" si="7"/>
        <v>1</v>
      </c>
      <c r="AB316" s="40" t="s">
        <v>819</v>
      </c>
      <c r="AC316" s="63" t="s">
        <v>819</v>
      </c>
    </row>
    <row r="317" spans="1:29" ht="75" x14ac:dyDescent="0.25">
      <c r="A317" s="40">
        <v>2017</v>
      </c>
      <c r="B317" s="90">
        <v>43009</v>
      </c>
      <c r="C317" s="63" t="s">
        <v>23</v>
      </c>
      <c r="D317" s="40">
        <v>10</v>
      </c>
      <c r="E317" s="63" t="s">
        <v>819</v>
      </c>
      <c r="F317" s="40" t="s">
        <v>819</v>
      </c>
      <c r="G317" s="63" t="s">
        <v>624</v>
      </c>
      <c r="H317" s="63" t="s">
        <v>178</v>
      </c>
      <c r="I317" s="65">
        <v>1026250511</v>
      </c>
      <c r="J317" s="63" t="s">
        <v>818</v>
      </c>
      <c r="K317" s="63" t="s">
        <v>303</v>
      </c>
      <c r="L317" s="40">
        <v>450</v>
      </c>
      <c r="M317" s="40">
        <v>533</v>
      </c>
      <c r="N317" s="66">
        <v>5824300</v>
      </c>
      <c r="O317" s="63" t="s">
        <v>820</v>
      </c>
      <c r="P317" s="63">
        <v>0</v>
      </c>
      <c r="Q317" s="63" t="s">
        <v>820</v>
      </c>
      <c r="R317" s="63">
        <v>0</v>
      </c>
      <c r="S317" s="63" t="s">
        <v>819</v>
      </c>
      <c r="T317" s="90">
        <v>43009</v>
      </c>
      <c r="U317" s="63" t="s">
        <v>819</v>
      </c>
      <c r="V317" s="63" t="s">
        <v>819</v>
      </c>
      <c r="W317" s="63" t="s">
        <v>820</v>
      </c>
      <c r="X317" s="63">
        <v>0</v>
      </c>
      <c r="Y317" s="63" t="s">
        <v>819</v>
      </c>
      <c r="Z317" s="66">
        <v>5824300</v>
      </c>
      <c r="AA317" s="67">
        <f t="shared" si="7"/>
        <v>1</v>
      </c>
      <c r="AB317" s="63" t="s">
        <v>819</v>
      </c>
      <c r="AC317" s="63" t="s">
        <v>819</v>
      </c>
    </row>
    <row r="318" spans="1:29" ht="75" x14ac:dyDescent="0.25">
      <c r="A318" s="40">
        <v>2017</v>
      </c>
      <c r="B318" s="90">
        <v>43009</v>
      </c>
      <c r="C318" s="63" t="s">
        <v>23</v>
      </c>
      <c r="D318" s="40">
        <v>10</v>
      </c>
      <c r="E318" s="63" t="s">
        <v>819</v>
      </c>
      <c r="F318" s="40" t="s">
        <v>819</v>
      </c>
      <c r="G318" s="63" t="s">
        <v>624</v>
      </c>
      <c r="H318" s="63" t="s">
        <v>65</v>
      </c>
      <c r="I318" s="65">
        <v>1032432645</v>
      </c>
      <c r="J318" s="63" t="s">
        <v>818</v>
      </c>
      <c r="K318" s="63" t="s">
        <v>303</v>
      </c>
      <c r="L318" s="40">
        <v>450</v>
      </c>
      <c r="M318" s="40">
        <v>534</v>
      </c>
      <c r="N318" s="66">
        <v>6147900</v>
      </c>
      <c r="O318" s="63" t="s">
        <v>820</v>
      </c>
      <c r="P318" s="63">
        <v>0</v>
      </c>
      <c r="Q318" s="63" t="s">
        <v>820</v>
      </c>
      <c r="R318" s="63">
        <v>0</v>
      </c>
      <c r="S318" s="63" t="s">
        <v>819</v>
      </c>
      <c r="T318" s="90">
        <v>43009</v>
      </c>
      <c r="U318" s="63" t="s">
        <v>819</v>
      </c>
      <c r="V318" s="63" t="s">
        <v>819</v>
      </c>
      <c r="W318" s="63" t="s">
        <v>820</v>
      </c>
      <c r="X318" s="63">
        <v>0</v>
      </c>
      <c r="Y318" s="63" t="s">
        <v>819</v>
      </c>
      <c r="Z318" s="66">
        <v>6147900</v>
      </c>
      <c r="AA318" s="67">
        <f t="shared" si="7"/>
        <v>1</v>
      </c>
      <c r="AB318" s="63" t="s">
        <v>819</v>
      </c>
      <c r="AC318" s="63" t="s">
        <v>819</v>
      </c>
    </row>
    <row r="319" spans="1:29" ht="75" x14ac:dyDescent="0.25">
      <c r="A319" s="40">
        <v>2017</v>
      </c>
      <c r="B319" s="90">
        <v>43009</v>
      </c>
      <c r="C319" s="63" t="s">
        <v>23</v>
      </c>
      <c r="D319" s="40">
        <v>10</v>
      </c>
      <c r="E319" s="63" t="s">
        <v>819</v>
      </c>
      <c r="F319" s="40" t="s">
        <v>819</v>
      </c>
      <c r="G319" s="63" t="s">
        <v>624</v>
      </c>
      <c r="H319" s="63" t="s">
        <v>66</v>
      </c>
      <c r="I319" s="65">
        <v>15049784</v>
      </c>
      <c r="J319" s="63" t="s">
        <v>818</v>
      </c>
      <c r="K319" s="63" t="s">
        <v>303</v>
      </c>
      <c r="L319" s="40">
        <v>450</v>
      </c>
      <c r="M319" s="40">
        <v>535</v>
      </c>
      <c r="N319" s="66">
        <v>6147900</v>
      </c>
      <c r="O319" s="63" t="s">
        <v>820</v>
      </c>
      <c r="P319" s="63">
        <v>0</v>
      </c>
      <c r="Q319" s="63" t="s">
        <v>820</v>
      </c>
      <c r="R319" s="63">
        <v>0</v>
      </c>
      <c r="S319" s="63" t="s">
        <v>819</v>
      </c>
      <c r="T319" s="90">
        <v>43009</v>
      </c>
      <c r="U319" s="63" t="s">
        <v>819</v>
      </c>
      <c r="V319" s="63" t="s">
        <v>819</v>
      </c>
      <c r="W319" s="63" t="s">
        <v>820</v>
      </c>
      <c r="X319" s="63">
        <v>0</v>
      </c>
      <c r="Y319" s="63" t="s">
        <v>819</v>
      </c>
      <c r="Z319" s="66">
        <v>6147900</v>
      </c>
      <c r="AA319" s="67">
        <f t="shared" si="7"/>
        <v>1</v>
      </c>
      <c r="AB319" s="63" t="s">
        <v>819</v>
      </c>
      <c r="AC319" s="63" t="s">
        <v>819</v>
      </c>
    </row>
    <row r="320" spans="1:29" ht="75" x14ac:dyDescent="0.25">
      <c r="A320" s="40">
        <v>2017</v>
      </c>
      <c r="B320" s="90">
        <v>43009</v>
      </c>
      <c r="C320" s="63" t="s">
        <v>23</v>
      </c>
      <c r="D320" s="40">
        <v>10</v>
      </c>
      <c r="E320" s="63" t="s">
        <v>819</v>
      </c>
      <c r="F320" s="40" t="s">
        <v>819</v>
      </c>
      <c r="G320" s="63" t="s">
        <v>624</v>
      </c>
      <c r="H320" s="63" t="s">
        <v>162</v>
      </c>
      <c r="I320" s="65">
        <v>19222399</v>
      </c>
      <c r="J320" s="63" t="s">
        <v>818</v>
      </c>
      <c r="K320" s="63" t="s">
        <v>303</v>
      </c>
      <c r="L320" s="40">
        <v>450</v>
      </c>
      <c r="M320" s="40">
        <v>536</v>
      </c>
      <c r="N320" s="66">
        <v>6471400</v>
      </c>
      <c r="O320" s="63" t="s">
        <v>820</v>
      </c>
      <c r="P320" s="63">
        <v>0</v>
      </c>
      <c r="Q320" s="63" t="s">
        <v>820</v>
      </c>
      <c r="R320" s="63">
        <v>0</v>
      </c>
      <c r="S320" s="63" t="s">
        <v>819</v>
      </c>
      <c r="T320" s="90">
        <v>43009</v>
      </c>
      <c r="U320" s="63" t="s">
        <v>819</v>
      </c>
      <c r="V320" s="63" t="s">
        <v>819</v>
      </c>
      <c r="W320" s="63" t="s">
        <v>820</v>
      </c>
      <c r="X320" s="63">
        <v>0</v>
      </c>
      <c r="Y320" s="63" t="s">
        <v>819</v>
      </c>
      <c r="Z320" s="66">
        <v>6471400</v>
      </c>
      <c r="AA320" s="67">
        <f t="shared" si="7"/>
        <v>1</v>
      </c>
      <c r="AB320" s="63" t="s">
        <v>819</v>
      </c>
      <c r="AC320" s="63" t="s">
        <v>819</v>
      </c>
    </row>
    <row r="321" spans="1:29" ht="75" x14ac:dyDescent="0.25">
      <c r="A321" s="40">
        <v>2017</v>
      </c>
      <c r="B321" s="90">
        <v>43009</v>
      </c>
      <c r="C321" s="63" t="s">
        <v>23</v>
      </c>
      <c r="D321" s="40">
        <v>10</v>
      </c>
      <c r="E321" s="63" t="s">
        <v>819</v>
      </c>
      <c r="F321" s="40" t="s">
        <v>819</v>
      </c>
      <c r="G321" s="63" t="s">
        <v>624</v>
      </c>
      <c r="H321" s="63" t="s">
        <v>67</v>
      </c>
      <c r="I321" s="65">
        <v>19372340</v>
      </c>
      <c r="J321" s="63" t="s">
        <v>818</v>
      </c>
      <c r="K321" s="63" t="s">
        <v>303</v>
      </c>
      <c r="L321" s="40">
        <v>450</v>
      </c>
      <c r="M321" s="40">
        <v>537</v>
      </c>
      <c r="N321" s="66">
        <v>5824300</v>
      </c>
      <c r="O321" s="63" t="s">
        <v>820</v>
      </c>
      <c r="P321" s="63">
        <v>0</v>
      </c>
      <c r="Q321" s="63" t="s">
        <v>820</v>
      </c>
      <c r="R321" s="63">
        <v>0</v>
      </c>
      <c r="S321" s="63" t="s">
        <v>819</v>
      </c>
      <c r="T321" s="90">
        <v>43009</v>
      </c>
      <c r="U321" s="63" t="s">
        <v>819</v>
      </c>
      <c r="V321" s="63" t="s">
        <v>819</v>
      </c>
      <c r="W321" s="63" t="s">
        <v>820</v>
      </c>
      <c r="X321" s="63">
        <v>0</v>
      </c>
      <c r="Y321" s="63" t="s">
        <v>819</v>
      </c>
      <c r="Z321" s="66">
        <v>5824300</v>
      </c>
      <c r="AA321" s="67">
        <f t="shared" si="7"/>
        <v>1</v>
      </c>
      <c r="AB321" s="63" t="s">
        <v>819</v>
      </c>
      <c r="AC321" s="63" t="s">
        <v>819</v>
      </c>
    </row>
    <row r="322" spans="1:29" ht="75" x14ac:dyDescent="0.25">
      <c r="A322" s="40">
        <v>2017</v>
      </c>
      <c r="B322" s="90">
        <v>43009</v>
      </c>
      <c r="C322" s="63" t="s">
        <v>23</v>
      </c>
      <c r="D322" s="40">
        <v>10</v>
      </c>
      <c r="E322" s="63" t="s">
        <v>819</v>
      </c>
      <c r="F322" s="40" t="s">
        <v>819</v>
      </c>
      <c r="G322" s="63" t="s">
        <v>624</v>
      </c>
      <c r="H322" s="63" t="s">
        <v>68</v>
      </c>
      <c r="I322" s="65">
        <v>27252146</v>
      </c>
      <c r="J322" s="63" t="s">
        <v>818</v>
      </c>
      <c r="K322" s="63" t="s">
        <v>303</v>
      </c>
      <c r="L322" s="40">
        <v>450</v>
      </c>
      <c r="M322" s="40">
        <v>538</v>
      </c>
      <c r="N322" s="66">
        <v>5824300</v>
      </c>
      <c r="O322" s="63" t="s">
        <v>820</v>
      </c>
      <c r="P322" s="63">
        <v>0</v>
      </c>
      <c r="Q322" s="63" t="s">
        <v>820</v>
      </c>
      <c r="R322" s="63">
        <v>0</v>
      </c>
      <c r="S322" s="63" t="s">
        <v>819</v>
      </c>
      <c r="T322" s="90">
        <v>43009</v>
      </c>
      <c r="U322" s="63" t="s">
        <v>819</v>
      </c>
      <c r="V322" s="63" t="s">
        <v>819</v>
      </c>
      <c r="W322" s="63" t="s">
        <v>820</v>
      </c>
      <c r="X322" s="63">
        <v>0</v>
      </c>
      <c r="Y322" s="63" t="s">
        <v>819</v>
      </c>
      <c r="Z322" s="66">
        <v>5824300</v>
      </c>
      <c r="AA322" s="67">
        <f t="shared" si="7"/>
        <v>1</v>
      </c>
      <c r="AB322" s="63" t="s">
        <v>819</v>
      </c>
      <c r="AC322" s="63" t="s">
        <v>819</v>
      </c>
    </row>
    <row r="323" spans="1:29" ht="75" x14ac:dyDescent="0.25">
      <c r="A323" s="40">
        <v>2017</v>
      </c>
      <c r="B323" s="90">
        <v>43009</v>
      </c>
      <c r="C323" s="63" t="s">
        <v>23</v>
      </c>
      <c r="D323" s="40">
        <v>10</v>
      </c>
      <c r="E323" s="63" t="s">
        <v>819</v>
      </c>
      <c r="F323" s="40" t="s">
        <v>819</v>
      </c>
      <c r="G323" s="63" t="s">
        <v>624</v>
      </c>
      <c r="H323" s="63" t="s">
        <v>69</v>
      </c>
      <c r="I323" s="65">
        <v>41636317</v>
      </c>
      <c r="J323" s="63" t="s">
        <v>818</v>
      </c>
      <c r="K323" s="63" t="s">
        <v>303</v>
      </c>
      <c r="L323" s="40">
        <v>450</v>
      </c>
      <c r="M323" s="40">
        <v>539</v>
      </c>
      <c r="N323" s="66">
        <v>5824300</v>
      </c>
      <c r="O323" s="63" t="s">
        <v>820</v>
      </c>
      <c r="P323" s="63">
        <v>0</v>
      </c>
      <c r="Q323" s="63" t="s">
        <v>820</v>
      </c>
      <c r="R323" s="63">
        <v>0</v>
      </c>
      <c r="S323" s="63" t="s">
        <v>819</v>
      </c>
      <c r="T323" s="90">
        <v>43009</v>
      </c>
      <c r="U323" s="63" t="s">
        <v>819</v>
      </c>
      <c r="V323" s="63" t="s">
        <v>819</v>
      </c>
      <c r="W323" s="63" t="s">
        <v>820</v>
      </c>
      <c r="X323" s="63">
        <v>0</v>
      </c>
      <c r="Y323" s="63" t="s">
        <v>819</v>
      </c>
      <c r="Z323" s="66">
        <v>5824300</v>
      </c>
      <c r="AA323" s="67">
        <f t="shared" si="7"/>
        <v>1</v>
      </c>
      <c r="AB323" s="63" t="s">
        <v>819</v>
      </c>
      <c r="AC323" s="63" t="s">
        <v>819</v>
      </c>
    </row>
    <row r="324" spans="1:29" ht="75" x14ac:dyDescent="0.25">
      <c r="A324" s="40">
        <v>2017</v>
      </c>
      <c r="B324" s="90">
        <v>43009</v>
      </c>
      <c r="C324" s="63" t="s">
        <v>23</v>
      </c>
      <c r="D324" s="40">
        <v>10</v>
      </c>
      <c r="E324" s="63" t="s">
        <v>819</v>
      </c>
      <c r="F324" s="40" t="s">
        <v>819</v>
      </c>
      <c r="G324" s="63" t="s">
        <v>624</v>
      </c>
      <c r="H324" s="63" t="s">
        <v>179</v>
      </c>
      <c r="I324" s="65">
        <v>52395807</v>
      </c>
      <c r="J324" s="63" t="s">
        <v>818</v>
      </c>
      <c r="K324" s="63" t="s">
        <v>303</v>
      </c>
      <c r="L324" s="40">
        <v>450</v>
      </c>
      <c r="M324" s="40">
        <v>540</v>
      </c>
      <c r="N324" s="66">
        <v>6147900</v>
      </c>
      <c r="O324" s="63" t="s">
        <v>820</v>
      </c>
      <c r="P324" s="63">
        <v>0</v>
      </c>
      <c r="Q324" s="63" t="s">
        <v>820</v>
      </c>
      <c r="R324" s="63">
        <v>0</v>
      </c>
      <c r="S324" s="63" t="s">
        <v>819</v>
      </c>
      <c r="T324" s="90">
        <v>43009</v>
      </c>
      <c r="U324" s="63" t="s">
        <v>819</v>
      </c>
      <c r="V324" s="63" t="s">
        <v>819</v>
      </c>
      <c r="W324" s="63" t="s">
        <v>820</v>
      </c>
      <c r="X324" s="63">
        <v>0</v>
      </c>
      <c r="Y324" s="63" t="s">
        <v>819</v>
      </c>
      <c r="Z324" s="66">
        <v>6147900</v>
      </c>
      <c r="AA324" s="67">
        <f t="shared" si="7"/>
        <v>1</v>
      </c>
      <c r="AB324" s="63" t="s">
        <v>819</v>
      </c>
      <c r="AC324" s="63" t="s">
        <v>819</v>
      </c>
    </row>
    <row r="325" spans="1:29" ht="75" x14ac:dyDescent="0.25">
      <c r="A325" s="40">
        <v>2017</v>
      </c>
      <c r="B325" s="90">
        <v>43009</v>
      </c>
      <c r="C325" s="63" t="s">
        <v>23</v>
      </c>
      <c r="D325" s="40">
        <v>10</v>
      </c>
      <c r="E325" s="63" t="s">
        <v>819</v>
      </c>
      <c r="F325" s="40" t="s">
        <v>819</v>
      </c>
      <c r="G325" s="63" t="s">
        <v>624</v>
      </c>
      <c r="H325" s="63" t="s">
        <v>180</v>
      </c>
      <c r="I325" s="65">
        <v>79959809</v>
      </c>
      <c r="J325" s="63" t="s">
        <v>818</v>
      </c>
      <c r="K325" s="63" t="s">
        <v>303</v>
      </c>
      <c r="L325" s="40">
        <v>450</v>
      </c>
      <c r="M325" s="40">
        <v>541</v>
      </c>
      <c r="N325" s="66">
        <v>6147900</v>
      </c>
      <c r="O325" s="63" t="s">
        <v>820</v>
      </c>
      <c r="P325" s="63">
        <v>0</v>
      </c>
      <c r="Q325" s="63" t="s">
        <v>820</v>
      </c>
      <c r="R325" s="63">
        <v>0</v>
      </c>
      <c r="S325" s="63" t="s">
        <v>819</v>
      </c>
      <c r="T325" s="90">
        <v>43009</v>
      </c>
      <c r="U325" s="63" t="s">
        <v>819</v>
      </c>
      <c r="V325" s="63" t="s">
        <v>819</v>
      </c>
      <c r="W325" s="63" t="s">
        <v>820</v>
      </c>
      <c r="X325" s="63">
        <v>0</v>
      </c>
      <c r="Y325" s="63" t="s">
        <v>819</v>
      </c>
      <c r="Z325" s="66">
        <v>6147900</v>
      </c>
      <c r="AA325" s="67">
        <f t="shared" si="7"/>
        <v>1</v>
      </c>
      <c r="AB325" s="63" t="s">
        <v>819</v>
      </c>
      <c r="AC325" s="63" t="s">
        <v>819</v>
      </c>
    </row>
    <row r="326" spans="1:29" ht="75" x14ac:dyDescent="0.25">
      <c r="A326" s="40">
        <v>2017</v>
      </c>
      <c r="B326" s="90">
        <v>43009</v>
      </c>
      <c r="C326" s="63" t="s">
        <v>23</v>
      </c>
      <c r="D326" s="40">
        <v>10</v>
      </c>
      <c r="E326" s="63" t="s">
        <v>819</v>
      </c>
      <c r="F326" s="40" t="s">
        <v>819</v>
      </c>
      <c r="G326" s="63" t="s">
        <v>624</v>
      </c>
      <c r="H326" s="63" t="s">
        <v>66</v>
      </c>
      <c r="I326" s="65">
        <v>15049784</v>
      </c>
      <c r="J326" s="63" t="s">
        <v>818</v>
      </c>
      <c r="K326" s="63" t="s">
        <v>303</v>
      </c>
      <c r="L326" s="40">
        <v>450</v>
      </c>
      <c r="M326" s="40">
        <v>545</v>
      </c>
      <c r="N326" s="66">
        <v>323500</v>
      </c>
      <c r="O326" s="63" t="s">
        <v>820</v>
      </c>
      <c r="P326" s="63">
        <v>0</v>
      </c>
      <c r="Q326" s="63" t="s">
        <v>820</v>
      </c>
      <c r="R326" s="63">
        <v>0</v>
      </c>
      <c r="S326" s="63" t="s">
        <v>819</v>
      </c>
      <c r="T326" s="90">
        <v>43009</v>
      </c>
      <c r="U326" s="63" t="s">
        <v>819</v>
      </c>
      <c r="V326" s="63" t="s">
        <v>819</v>
      </c>
      <c r="W326" s="63" t="s">
        <v>820</v>
      </c>
      <c r="X326" s="63">
        <v>0</v>
      </c>
      <c r="Y326" s="63" t="s">
        <v>819</v>
      </c>
      <c r="Z326" s="66">
        <v>323500</v>
      </c>
      <c r="AA326" s="67">
        <f t="shared" si="7"/>
        <v>1</v>
      </c>
      <c r="AB326" s="63" t="s">
        <v>819</v>
      </c>
      <c r="AC326" s="63" t="s">
        <v>819</v>
      </c>
    </row>
    <row r="327" spans="1:29" ht="75" x14ac:dyDescent="0.25">
      <c r="A327" s="40">
        <v>2017</v>
      </c>
      <c r="B327" s="90">
        <v>43009</v>
      </c>
      <c r="C327" s="63" t="s">
        <v>23</v>
      </c>
      <c r="D327" s="40">
        <v>10</v>
      </c>
      <c r="E327" s="63" t="s">
        <v>819</v>
      </c>
      <c r="F327" s="40" t="s">
        <v>819</v>
      </c>
      <c r="G327" s="63" t="s">
        <v>624</v>
      </c>
      <c r="H327" s="63" t="s">
        <v>67</v>
      </c>
      <c r="I327" s="65">
        <v>19372340</v>
      </c>
      <c r="J327" s="63" t="s">
        <v>818</v>
      </c>
      <c r="K327" s="63" t="s">
        <v>303</v>
      </c>
      <c r="L327" s="40">
        <v>450</v>
      </c>
      <c r="M327" s="40">
        <v>546</v>
      </c>
      <c r="N327" s="66">
        <v>647100</v>
      </c>
      <c r="O327" s="63" t="s">
        <v>820</v>
      </c>
      <c r="P327" s="63">
        <v>0</v>
      </c>
      <c r="Q327" s="63" t="s">
        <v>820</v>
      </c>
      <c r="R327" s="63">
        <v>0</v>
      </c>
      <c r="S327" s="63" t="s">
        <v>819</v>
      </c>
      <c r="T327" s="90">
        <v>43009</v>
      </c>
      <c r="U327" s="63" t="s">
        <v>819</v>
      </c>
      <c r="V327" s="63" t="s">
        <v>819</v>
      </c>
      <c r="W327" s="63" t="s">
        <v>820</v>
      </c>
      <c r="X327" s="63">
        <v>0</v>
      </c>
      <c r="Y327" s="63" t="s">
        <v>819</v>
      </c>
      <c r="Z327" s="66">
        <v>647100</v>
      </c>
      <c r="AA327" s="67">
        <f t="shared" si="7"/>
        <v>1</v>
      </c>
      <c r="AB327" s="63" t="s">
        <v>819</v>
      </c>
      <c r="AC327" s="63" t="s">
        <v>819</v>
      </c>
    </row>
    <row r="328" spans="1:29" ht="75" x14ac:dyDescent="0.25">
      <c r="A328" s="40">
        <v>2017</v>
      </c>
      <c r="B328" s="90">
        <v>43009</v>
      </c>
      <c r="C328" s="63" t="s">
        <v>23</v>
      </c>
      <c r="D328" s="40">
        <v>10</v>
      </c>
      <c r="E328" s="63" t="s">
        <v>819</v>
      </c>
      <c r="F328" s="40" t="s">
        <v>819</v>
      </c>
      <c r="G328" s="63" t="s">
        <v>624</v>
      </c>
      <c r="H328" s="63" t="s">
        <v>69</v>
      </c>
      <c r="I328" s="65">
        <v>41636317</v>
      </c>
      <c r="J328" s="63" t="s">
        <v>818</v>
      </c>
      <c r="K328" s="63" t="s">
        <v>303</v>
      </c>
      <c r="L328" s="40">
        <v>450</v>
      </c>
      <c r="M328" s="40">
        <v>547</v>
      </c>
      <c r="N328" s="66">
        <v>323600</v>
      </c>
      <c r="O328" s="63" t="s">
        <v>820</v>
      </c>
      <c r="P328" s="63">
        <v>0</v>
      </c>
      <c r="Q328" s="63" t="s">
        <v>820</v>
      </c>
      <c r="R328" s="63">
        <v>0</v>
      </c>
      <c r="S328" s="63" t="s">
        <v>819</v>
      </c>
      <c r="T328" s="90">
        <v>43009</v>
      </c>
      <c r="U328" s="63" t="s">
        <v>819</v>
      </c>
      <c r="V328" s="63" t="s">
        <v>819</v>
      </c>
      <c r="W328" s="63" t="s">
        <v>820</v>
      </c>
      <c r="X328" s="63">
        <v>0</v>
      </c>
      <c r="Y328" s="63" t="s">
        <v>819</v>
      </c>
      <c r="Z328" s="66">
        <v>323600</v>
      </c>
      <c r="AA328" s="67">
        <f t="shared" si="7"/>
        <v>1</v>
      </c>
      <c r="AB328" s="63" t="s">
        <v>819</v>
      </c>
      <c r="AC328" s="63" t="s">
        <v>819</v>
      </c>
    </row>
    <row r="329" spans="1:29" ht="75" x14ac:dyDescent="0.25">
      <c r="A329" s="40">
        <v>2017</v>
      </c>
      <c r="B329" s="90">
        <v>43009</v>
      </c>
      <c r="C329" s="63" t="s">
        <v>23</v>
      </c>
      <c r="D329" s="40">
        <v>10</v>
      </c>
      <c r="E329" s="63" t="s">
        <v>819</v>
      </c>
      <c r="F329" s="40" t="s">
        <v>819</v>
      </c>
      <c r="G329" s="63" t="s">
        <v>624</v>
      </c>
      <c r="H329" s="63" t="s">
        <v>179</v>
      </c>
      <c r="I329" s="65">
        <v>52395807</v>
      </c>
      <c r="J329" s="63" t="s">
        <v>818</v>
      </c>
      <c r="K329" s="63" t="s">
        <v>303</v>
      </c>
      <c r="L329" s="40">
        <v>450</v>
      </c>
      <c r="M329" s="40">
        <v>548</v>
      </c>
      <c r="N329" s="66">
        <v>323500</v>
      </c>
      <c r="O329" s="63" t="s">
        <v>820</v>
      </c>
      <c r="P329" s="63">
        <v>0</v>
      </c>
      <c r="Q329" s="63" t="s">
        <v>820</v>
      </c>
      <c r="R329" s="63">
        <v>0</v>
      </c>
      <c r="S329" s="63" t="s">
        <v>819</v>
      </c>
      <c r="T329" s="90">
        <v>43009</v>
      </c>
      <c r="U329" s="63" t="s">
        <v>819</v>
      </c>
      <c r="V329" s="63" t="s">
        <v>819</v>
      </c>
      <c r="W329" s="63" t="s">
        <v>820</v>
      </c>
      <c r="X329" s="63">
        <v>0</v>
      </c>
      <c r="Y329" s="63" t="s">
        <v>819</v>
      </c>
      <c r="Z329" s="66">
        <v>323500</v>
      </c>
      <c r="AA329" s="67">
        <f t="shared" si="7"/>
        <v>1</v>
      </c>
      <c r="AB329" s="63" t="s">
        <v>819</v>
      </c>
      <c r="AC329" s="63" t="s">
        <v>819</v>
      </c>
    </row>
    <row r="330" spans="1:29" ht="60" x14ac:dyDescent="0.25">
      <c r="A330" s="40">
        <v>2017</v>
      </c>
      <c r="B330" s="90">
        <v>43070</v>
      </c>
      <c r="C330" s="63" t="s">
        <v>23</v>
      </c>
      <c r="D330" s="40">
        <v>12</v>
      </c>
      <c r="E330" s="63" t="s">
        <v>819</v>
      </c>
      <c r="F330" s="40" t="s">
        <v>819</v>
      </c>
      <c r="G330" s="63" t="s">
        <v>746</v>
      </c>
      <c r="H330" s="63" t="s">
        <v>178</v>
      </c>
      <c r="I330" s="65">
        <v>1026250511</v>
      </c>
      <c r="J330" s="63" t="s">
        <v>818</v>
      </c>
      <c r="K330" s="63" t="s">
        <v>303</v>
      </c>
      <c r="L330" s="40">
        <v>471</v>
      </c>
      <c r="M330" s="40">
        <v>575</v>
      </c>
      <c r="N330" s="66">
        <v>5824300</v>
      </c>
      <c r="O330" s="63" t="s">
        <v>820</v>
      </c>
      <c r="P330" s="63">
        <v>0</v>
      </c>
      <c r="Q330" s="63" t="s">
        <v>820</v>
      </c>
      <c r="R330" s="63">
        <v>0</v>
      </c>
      <c r="S330" s="63" t="s">
        <v>819</v>
      </c>
      <c r="T330" s="90">
        <v>43070</v>
      </c>
      <c r="U330" s="63" t="s">
        <v>819</v>
      </c>
      <c r="V330" s="63" t="s">
        <v>819</v>
      </c>
      <c r="W330" s="63" t="s">
        <v>820</v>
      </c>
      <c r="X330" s="40">
        <v>0</v>
      </c>
      <c r="Y330" s="63" t="s">
        <v>819</v>
      </c>
      <c r="Z330" s="66">
        <v>5824300</v>
      </c>
      <c r="AA330" s="67">
        <f t="shared" si="7"/>
        <v>1</v>
      </c>
      <c r="AB330" s="63" t="s">
        <v>819</v>
      </c>
      <c r="AC330" s="63" t="s">
        <v>819</v>
      </c>
    </row>
    <row r="331" spans="1:29" ht="60" x14ac:dyDescent="0.25">
      <c r="A331" s="40">
        <v>2017</v>
      </c>
      <c r="B331" s="90">
        <v>43070</v>
      </c>
      <c r="C331" s="63" t="s">
        <v>23</v>
      </c>
      <c r="D331" s="40">
        <v>12</v>
      </c>
      <c r="E331" s="63" t="s">
        <v>819</v>
      </c>
      <c r="F331" s="40" t="s">
        <v>819</v>
      </c>
      <c r="G331" s="63" t="s">
        <v>746</v>
      </c>
      <c r="H331" s="63" t="s">
        <v>65</v>
      </c>
      <c r="I331" s="65">
        <v>1032432645</v>
      </c>
      <c r="J331" s="63" t="s">
        <v>818</v>
      </c>
      <c r="K331" s="63" t="s">
        <v>303</v>
      </c>
      <c r="L331" s="40">
        <v>471</v>
      </c>
      <c r="M331" s="40">
        <v>576</v>
      </c>
      <c r="N331" s="66">
        <v>6471400</v>
      </c>
      <c r="O331" s="63" t="s">
        <v>820</v>
      </c>
      <c r="P331" s="63">
        <v>0</v>
      </c>
      <c r="Q331" s="63" t="s">
        <v>820</v>
      </c>
      <c r="R331" s="63">
        <v>0</v>
      </c>
      <c r="S331" s="63" t="s">
        <v>819</v>
      </c>
      <c r="T331" s="90">
        <v>43070</v>
      </c>
      <c r="U331" s="63" t="s">
        <v>819</v>
      </c>
      <c r="V331" s="63" t="s">
        <v>819</v>
      </c>
      <c r="W331" s="63" t="s">
        <v>820</v>
      </c>
      <c r="X331" s="40">
        <v>0</v>
      </c>
      <c r="Y331" s="63" t="s">
        <v>819</v>
      </c>
      <c r="Z331" s="66">
        <v>6471400</v>
      </c>
      <c r="AA331" s="67">
        <f t="shared" si="7"/>
        <v>1</v>
      </c>
      <c r="AB331" s="63" t="s">
        <v>819</v>
      </c>
      <c r="AC331" s="63" t="s">
        <v>819</v>
      </c>
    </row>
    <row r="332" spans="1:29" ht="60" x14ac:dyDescent="0.25">
      <c r="A332" s="40">
        <v>2017</v>
      </c>
      <c r="B332" s="90">
        <v>43070</v>
      </c>
      <c r="C332" s="63" t="s">
        <v>23</v>
      </c>
      <c r="D332" s="40">
        <v>12</v>
      </c>
      <c r="E332" s="63" t="s">
        <v>819</v>
      </c>
      <c r="F332" s="40" t="s">
        <v>819</v>
      </c>
      <c r="G332" s="63" t="s">
        <v>746</v>
      </c>
      <c r="H332" s="63" t="s">
        <v>66</v>
      </c>
      <c r="I332" s="65">
        <v>15049784</v>
      </c>
      <c r="J332" s="63" t="s">
        <v>818</v>
      </c>
      <c r="K332" s="63" t="s">
        <v>303</v>
      </c>
      <c r="L332" s="40">
        <v>471</v>
      </c>
      <c r="M332" s="40">
        <v>577</v>
      </c>
      <c r="N332" s="66">
        <v>6471400</v>
      </c>
      <c r="O332" s="63" t="s">
        <v>820</v>
      </c>
      <c r="P332" s="63">
        <v>0</v>
      </c>
      <c r="Q332" s="63" t="s">
        <v>820</v>
      </c>
      <c r="R332" s="63">
        <v>0</v>
      </c>
      <c r="S332" s="63" t="s">
        <v>819</v>
      </c>
      <c r="T332" s="90">
        <v>43070</v>
      </c>
      <c r="U332" s="63" t="s">
        <v>819</v>
      </c>
      <c r="V332" s="63" t="s">
        <v>819</v>
      </c>
      <c r="W332" s="63" t="s">
        <v>820</v>
      </c>
      <c r="X332" s="40">
        <v>0</v>
      </c>
      <c r="Y332" s="63" t="s">
        <v>819</v>
      </c>
      <c r="Z332" s="66">
        <v>6471400</v>
      </c>
      <c r="AA332" s="67">
        <f t="shared" si="7"/>
        <v>1</v>
      </c>
      <c r="AB332" s="63" t="s">
        <v>819</v>
      </c>
      <c r="AC332" s="63" t="s">
        <v>819</v>
      </c>
    </row>
    <row r="333" spans="1:29" ht="60" x14ac:dyDescent="0.25">
      <c r="A333" s="40">
        <v>2017</v>
      </c>
      <c r="B333" s="90">
        <v>43070</v>
      </c>
      <c r="C333" s="63" t="s">
        <v>23</v>
      </c>
      <c r="D333" s="40">
        <v>12</v>
      </c>
      <c r="E333" s="63" t="s">
        <v>819</v>
      </c>
      <c r="F333" s="40" t="s">
        <v>819</v>
      </c>
      <c r="G333" s="63" t="s">
        <v>746</v>
      </c>
      <c r="H333" s="63" t="s">
        <v>162</v>
      </c>
      <c r="I333" s="65">
        <v>19222399</v>
      </c>
      <c r="J333" s="63" t="s">
        <v>818</v>
      </c>
      <c r="K333" s="63" t="s">
        <v>303</v>
      </c>
      <c r="L333" s="40">
        <v>471</v>
      </c>
      <c r="M333" s="40">
        <v>578</v>
      </c>
      <c r="N333" s="66">
        <v>6471400</v>
      </c>
      <c r="O333" s="63" t="s">
        <v>820</v>
      </c>
      <c r="P333" s="63">
        <v>0</v>
      </c>
      <c r="Q333" s="63" t="s">
        <v>820</v>
      </c>
      <c r="R333" s="63">
        <v>0</v>
      </c>
      <c r="S333" s="63" t="s">
        <v>819</v>
      </c>
      <c r="T333" s="90">
        <v>43070</v>
      </c>
      <c r="U333" s="63" t="s">
        <v>819</v>
      </c>
      <c r="V333" s="63" t="s">
        <v>819</v>
      </c>
      <c r="W333" s="63" t="s">
        <v>820</v>
      </c>
      <c r="X333" s="40">
        <v>0</v>
      </c>
      <c r="Y333" s="63" t="s">
        <v>819</v>
      </c>
      <c r="Z333" s="66">
        <v>6471400</v>
      </c>
      <c r="AA333" s="67">
        <f t="shared" si="7"/>
        <v>1</v>
      </c>
      <c r="AB333" s="63" t="s">
        <v>819</v>
      </c>
      <c r="AC333" s="63" t="s">
        <v>819</v>
      </c>
    </row>
    <row r="334" spans="1:29" ht="60" x14ac:dyDescent="0.25">
      <c r="A334" s="40">
        <v>2017</v>
      </c>
      <c r="B334" s="90">
        <v>43099</v>
      </c>
      <c r="C334" s="63" t="s">
        <v>23</v>
      </c>
      <c r="D334" s="40">
        <v>12</v>
      </c>
      <c r="E334" s="63" t="s">
        <v>819</v>
      </c>
      <c r="F334" s="40" t="s">
        <v>819</v>
      </c>
      <c r="G334" s="63" t="s">
        <v>746</v>
      </c>
      <c r="H334" s="63" t="s">
        <v>67</v>
      </c>
      <c r="I334" s="65">
        <v>19372340</v>
      </c>
      <c r="J334" s="63" t="s">
        <v>818</v>
      </c>
      <c r="K334" s="63" t="s">
        <v>303</v>
      </c>
      <c r="L334" s="40">
        <v>471</v>
      </c>
      <c r="M334" s="40">
        <v>579</v>
      </c>
      <c r="N334" s="66">
        <v>6471400</v>
      </c>
      <c r="O334" s="63" t="s">
        <v>820</v>
      </c>
      <c r="P334" s="63">
        <v>0</v>
      </c>
      <c r="Q334" s="63" t="s">
        <v>820</v>
      </c>
      <c r="R334" s="63">
        <v>0</v>
      </c>
      <c r="S334" s="63" t="s">
        <v>819</v>
      </c>
      <c r="T334" s="90">
        <v>43099</v>
      </c>
      <c r="U334" s="63" t="s">
        <v>819</v>
      </c>
      <c r="V334" s="63" t="s">
        <v>819</v>
      </c>
      <c r="W334" s="63" t="s">
        <v>820</v>
      </c>
      <c r="X334" s="40">
        <v>0</v>
      </c>
      <c r="Y334" s="63" t="s">
        <v>819</v>
      </c>
      <c r="Z334" s="66">
        <v>6471400</v>
      </c>
      <c r="AA334" s="67">
        <f t="shared" si="7"/>
        <v>1</v>
      </c>
      <c r="AB334" s="63" t="s">
        <v>819</v>
      </c>
      <c r="AC334" s="63" t="s">
        <v>819</v>
      </c>
    </row>
    <row r="335" spans="1:29" ht="60" x14ac:dyDescent="0.25">
      <c r="A335" s="40">
        <v>2017</v>
      </c>
      <c r="B335" s="90">
        <v>43070</v>
      </c>
      <c r="C335" s="63" t="s">
        <v>23</v>
      </c>
      <c r="D335" s="40">
        <v>12</v>
      </c>
      <c r="E335" s="63" t="s">
        <v>819</v>
      </c>
      <c r="F335" s="40" t="s">
        <v>819</v>
      </c>
      <c r="G335" s="63" t="s">
        <v>746</v>
      </c>
      <c r="H335" s="63" t="s">
        <v>68</v>
      </c>
      <c r="I335" s="65">
        <v>27252146</v>
      </c>
      <c r="J335" s="63" t="s">
        <v>818</v>
      </c>
      <c r="K335" s="63" t="s">
        <v>303</v>
      </c>
      <c r="L335" s="40">
        <v>471</v>
      </c>
      <c r="M335" s="40">
        <v>580</v>
      </c>
      <c r="N335" s="66">
        <v>5824300</v>
      </c>
      <c r="O335" s="63" t="s">
        <v>820</v>
      </c>
      <c r="P335" s="63">
        <v>0</v>
      </c>
      <c r="Q335" s="63" t="s">
        <v>820</v>
      </c>
      <c r="R335" s="63">
        <v>0</v>
      </c>
      <c r="S335" s="63" t="s">
        <v>819</v>
      </c>
      <c r="T335" s="90">
        <v>43070</v>
      </c>
      <c r="U335" s="63" t="s">
        <v>819</v>
      </c>
      <c r="V335" s="63" t="s">
        <v>819</v>
      </c>
      <c r="W335" s="63" t="s">
        <v>820</v>
      </c>
      <c r="X335" s="40">
        <v>0</v>
      </c>
      <c r="Y335" s="63" t="s">
        <v>819</v>
      </c>
      <c r="Z335" s="66">
        <v>5824300</v>
      </c>
      <c r="AA335" s="67">
        <f t="shared" si="7"/>
        <v>1</v>
      </c>
      <c r="AB335" s="63" t="s">
        <v>819</v>
      </c>
      <c r="AC335" s="63" t="s">
        <v>819</v>
      </c>
    </row>
    <row r="336" spans="1:29" ht="60" x14ac:dyDescent="0.25">
      <c r="A336" s="40">
        <v>2017</v>
      </c>
      <c r="B336" s="90">
        <v>43070</v>
      </c>
      <c r="C336" s="63" t="s">
        <v>23</v>
      </c>
      <c r="D336" s="40">
        <v>12</v>
      </c>
      <c r="E336" s="63" t="s">
        <v>819</v>
      </c>
      <c r="F336" s="40" t="s">
        <v>819</v>
      </c>
      <c r="G336" s="63" t="s">
        <v>746</v>
      </c>
      <c r="H336" s="63" t="s">
        <v>69</v>
      </c>
      <c r="I336" s="65">
        <v>41636317</v>
      </c>
      <c r="J336" s="63" t="s">
        <v>818</v>
      </c>
      <c r="K336" s="63" t="s">
        <v>303</v>
      </c>
      <c r="L336" s="40">
        <v>471</v>
      </c>
      <c r="M336" s="40">
        <v>581</v>
      </c>
      <c r="N336" s="66">
        <v>6471400</v>
      </c>
      <c r="O336" s="63" t="s">
        <v>820</v>
      </c>
      <c r="P336" s="63">
        <v>0</v>
      </c>
      <c r="Q336" s="63" t="s">
        <v>820</v>
      </c>
      <c r="R336" s="63">
        <v>0</v>
      </c>
      <c r="S336" s="63" t="s">
        <v>819</v>
      </c>
      <c r="T336" s="90">
        <v>43070</v>
      </c>
      <c r="U336" s="63" t="s">
        <v>819</v>
      </c>
      <c r="V336" s="63" t="s">
        <v>819</v>
      </c>
      <c r="W336" s="63" t="s">
        <v>820</v>
      </c>
      <c r="X336" s="40">
        <v>0</v>
      </c>
      <c r="Y336" s="63" t="s">
        <v>819</v>
      </c>
      <c r="Z336" s="66">
        <v>6471400</v>
      </c>
      <c r="AA336" s="67">
        <f t="shared" si="7"/>
        <v>1</v>
      </c>
      <c r="AB336" s="63" t="s">
        <v>819</v>
      </c>
      <c r="AC336" s="63" t="s">
        <v>819</v>
      </c>
    </row>
    <row r="337" spans="1:29" ht="60" x14ac:dyDescent="0.25">
      <c r="A337" s="40">
        <v>2017</v>
      </c>
      <c r="B337" s="90">
        <v>43070</v>
      </c>
      <c r="C337" s="63" t="s">
        <v>23</v>
      </c>
      <c r="D337" s="40">
        <v>12</v>
      </c>
      <c r="E337" s="63" t="s">
        <v>819</v>
      </c>
      <c r="F337" s="40" t="s">
        <v>819</v>
      </c>
      <c r="G337" s="63" t="s">
        <v>746</v>
      </c>
      <c r="H337" s="63" t="s">
        <v>179</v>
      </c>
      <c r="I337" s="65">
        <v>52395807</v>
      </c>
      <c r="J337" s="63" t="s">
        <v>818</v>
      </c>
      <c r="K337" s="63" t="s">
        <v>303</v>
      </c>
      <c r="L337" s="40">
        <v>471</v>
      </c>
      <c r="M337" s="40">
        <v>582</v>
      </c>
      <c r="N337" s="66">
        <v>6471400</v>
      </c>
      <c r="O337" s="63" t="s">
        <v>820</v>
      </c>
      <c r="P337" s="63">
        <v>0</v>
      </c>
      <c r="Q337" s="63" t="s">
        <v>820</v>
      </c>
      <c r="R337" s="63">
        <v>0</v>
      </c>
      <c r="S337" s="63" t="s">
        <v>819</v>
      </c>
      <c r="T337" s="90">
        <v>43070</v>
      </c>
      <c r="U337" s="63" t="s">
        <v>819</v>
      </c>
      <c r="V337" s="63" t="s">
        <v>819</v>
      </c>
      <c r="W337" s="63" t="s">
        <v>820</v>
      </c>
      <c r="X337" s="40">
        <v>0</v>
      </c>
      <c r="Y337" s="63" t="s">
        <v>819</v>
      </c>
      <c r="Z337" s="66">
        <v>6471400</v>
      </c>
      <c r="AA337" s="67">
        <f t="shared" si="7"/>
        <v>1</v>
      </c>
      <c r="AB337" s="63" t="s">
        <v>819</v>
      </c>
      <c r="AC337" s="63" t="s">
        <v>819</v>
      </c>
    </row>
    <row r="338" spans="1:29" ht="60" x14ac:dyDescent="0.25">
      <c r="A338" s="40">
        <v>2017</v>
      </c>
      <c r="B338" s="90">
        <v>43070</v>
      </c>
      <c r="C338" s="63" t="s">
        <v>23</v>
      </c>
      <c r="D338" s="40">
        <v>12</v>
      </c>
      <c r="E338" s="63" t="s">
        <v>819</v>
      </c>
      <c r="F338" s="40" t="s">
        <v>819</v>
      </c>
      <c r="G338" s="63" t="s">
        <v>746</v>
      </c>
      <c r="H338" s="63" t="s">
        <v>180</v>
      </c>
      <c r="I338" s="65">
        <v>79959809</v>
      </c>
      <c r="J338" s="63" t="s">
        <v>818</v>
      </c>
      <c r="K338" s="63" t="s">
        <v>303</v>
      </c>
      <c r="L338" s="40">
        <v>471</v>
      </c>
      <c r="M338" s="40">
        <v>585</v>
      </c>
      <c r="N338" s="66">
        <v>6471400</v>
      </c>
      <c r="O338" s="63" t="s">
        <v>820</v>
      </c>
      <c r="P338" s="63">
        <v>0</v>
      </c>
      <c r="Q338" s="63" t="s">
        <v>820</v>
      </c>
      <c r="R338" s="63">
        <v>0</v>
      </c>
      <c r="S338" s="63" t="s">
        <v>819</v>
      </c>
      <c r="T338" s="90">
        <v>43070</v>
      </c>
      <c r="U338" s="63" t="s">
        <v>819</v>
      </c>
      <c r="V338" s="63" t="s">
        <v>819</v>
      </c>
      <c r="W338" s="63" t="s">
        <v>820</v>
      </c>
      <c r="X338" s="40">
        <v>0</v>
      </c>
      <c r="Y338" s="63" t="s">
        <v>819</v>
      </c>
      <c r="Z338" s="66">
        <v>6471400</v>
      </c>
      <c r="AA338" s="67">
        <f t="shared" si="7"/>
        <v>1</v>
      </c>
      <c r="AB338" s="63" t="s">
        <v>819</v>
      </c>
      <c r="AC338" s="63" t="s">
        <v>819</v>
      </c>
    </row>
    <row r="339" spans="1:29" ht="60" x14ac:dyDescent="0.25">
      <c r="A339" s="40">
        <v>2017</v>
      </c>
      <c r="B339" s="90">
        <v>43040</v>
      </c>
      <c r="C339" s="63" t="s">
        <v>23</v>
      </c>
      <c r="D339" s="40">
        <v>11</v>
      </c>
      <c r="E339" s="63" t="s">
        <v>819</v>
      </c>
      <c r="F339" s="40" t="s">
        <v>819</v>
      </c>
      <c r="G339" s="63" t="s">
        <v>746</v>
      </c>
      <c r="H339" s="63" t="s">
        <v>178</v>
      </c>
      <c r="I339" s="65">
        <v>1026250511</v>
      </c>
      <c r="J339" s="63" t="s">
        <v>818</v>
      </c>
      <c r="K339" s="63" t="s">
        <v>303</v>
      </c>
      <c r="L339" s="40">
        <v>477</v>
      </c>
      <c r="M339" s="40">
        <v>592</v>
      </c>
      <c r="N339" s="66">
        <v>200</v>
      </c>
      <c r="O339" s="63" t="s">
        <v>820</v>
      </c>
      <c r="P339" s="63">
        <v>0</v>
      </c>
      <c r="Q339" s="63" t="s">
        <v>820</v>
      </c>
      <c r="R339" s="63">
        <v>0</v>
      </c>
      <c r="S339" s="63" t="s">
        <v>819</v>
      </c>
      <c r="T339" s="90">
        <v>43040</v>
      </c>
      <c r="U339" s="63" t="s">
        <v>819</v>
      </c>
      <c r="V339" s="63" t="s">
        <v>819</v>
      </c>
      <c r="W339" s="63" t="s">
        <v>820</v>
      </c>
      <c r="X339" s="63">
        <v>0</v>
      </c>
      <c r="Y339" s="63" t="s">
        <v>819</v>
      </c>
      <c r="Z339" s="66">
        <v>200</v>
      </c>
      <c r="AA339" s="67">
        <f t="shared" ref="AA339:AA382" si="8">+Z339/N339</f>
        <v>1</v>
      </c>
      <c r="AB339" s="63" t="s">
        <v>819</v>
      </c>
      <c r="AC339" s="63" t="s">
        <v>819</v>
      </c>
    </row>
    <row r="340" spans="1:29" ht="60" x14ac:dyDescent="0.25">
      <c r="A340" s="40">
        <v>2017</v>
      </c>
      <c r="B340" s="90">
        <v>43070</v>
      </c>
      <c r="C340" s="63" t="s">
        <v>23</v>
      </c>
      <c r="D340" s="40">
        <v>12</v>
      </c>
      <c r="E340" s="63" t="s">
        <v>819</v>
      </c>
      <c r="F340" s="40" t="s">
        <v>819</v>
      </c>
      <c r="G340" s="63" t="s">
        <v>786</v>
      </c>
      <c r="H340" s="63" t="s">
        <v>178</v>
      </c>
      <c r="I340" s="65">
        <v>1026250511</v>
      </c>
      <c r="J340" s="63" t="s">
        <v>818</v>
      </c>
      <c r="K340" s="63" t="s">
        <v>303</v>
      </c>
      <c r="L340" s="40">
        <v>504</v>
      </c>
      <c r="M340" s="40">
        <v>605</v>
      </c>
      <c r="N340" s="66">
        <v>5824300</v>
      </c>
      <c r="O340" s="63" t="s">
        <v>820</v>
      </c>
      <c r="P340" s="63">
        <v>0</v>
      </c>
      <c r="Q340" s="63" t="s">
        <v>820</v>
      </c>
      <c r="R340" s="63">
        <v>0</v>
      </c>
      <c r="S340" s="63" t="s">
        <v>819</v>
      </c>
      <c r="T340" s="90">
        <v>43070</v>
      </c>
      <c r="U340" s="63" t="s">
        <v>819</v>
      </c>
      <c r="V340" s="63" t="s">
        <v>819</v>
      </c>
      <c r="W340" s="63" t="s">
        <v>820</v>
      </c>
      <c r="X340" s="40">
        <v>0</v>
      </c>
      <c r="Y340" s="63" t="s">
        <v>819</v>
      </c>
      <c r="Z340" s="66">
        <v>5824300</v>
      </c>
      <c r="AA340" s="67">
        <f t="shared" si="8"/>
        <v>1</v>
      </c>
      <c r="AB340" s="63" t="s">
        <v>819</v>
      </c>
      <c r="AC340" s="63" t="s">
        <v>819</v>
      </c>
    </row>
    <row r="341" spans="1:29" ht="60" x14ac:dyDescent="0.25">
      <c r="A341" s="40">
        <v>2017</v>
      </c>
      <c r="B341" s="90">
        <v>43070</v>
      </c>
      <c r="C341" s="63" t="s">
        <v>23</v>
      </c>
      <c r="D341" s="40">
        <v>12</v>
      </c>
      <c r="E341" s="63" t="s">
        <v>819</v>
      </c>
      <c r="F341" s="40" t="s">
        <v>819</v>
      </c>
      <c r="G341" s="63" t="s">
        <v>786</v>
      </c>
      <c r="H341" s="63" t="s">
        <v>65</v>
      </c>
      <c r="I341" s="65">
        <v>1032432645</v>
      </c>
      <c r="J341" s="63" t="s">
        <v>818</v>
      </c>
      <c r="K341" s="63" t="s">
        <v>303</v>
      </c>
      <c r="L341" s="40">
        <v>504</v>
      </c>
      <c r="M341" s="40">
        <v>606</v>
      </c>
      <c r="N341" s="66">
        <v>6147900</v>
      </c>
      <c r="O341" s="63" t="s">
        <v>820</v>
      </c>
      <c r="P341" s="63">
        <v>0</v>
      </c>
      <c r="Q341" s="63" t="s">
        <v>820</v>
      </c>
      <c r="R341" s="63">
        <v>0</v>
      </c>
      <c r="S341" s="63" t="s">
        <v>819</v>
      </c>
      <c r="T341" s="90">
        <v>43070</v>
      </c>
      <c r="U341" s="63" t="s">
        <v>819</v>
      </c>
      <c r="V341" s="63" t="s">
        <v>819</v>
      </c>
      <c r="W341" s="63" t="s">
        <v>820</v>
      </c>
      <c r="X341" s="40">
        <v>0</v>
      </c>
      <c r="Y341" s="63" t="s">
        <v>819</v>
      </c>
      <c r="Z341" s="66">
        <v>6147900</v>
      </c>
      <c r="AA341" s="67">
        <f t="shared" si="8"/>
        <v>1</v>
      </c>
      <c r="AB341" s="63" t="s">
        <v>819</v>
      </c>
      <c r="AC341" s="63" t="s">
        <v>819</v>
      </c>
    </row>
    <row r="342" spans="1:29" ht="60" x14ac:dyDescent="0.25">
      <c r="A342" s="40">
        <v>2017</v>
      </c>
      <c r="B342" s="90">
        <v>42736</v>
      </c>
      <c r="C342" s="63" t="s">
        <v>23</v>
      </c>
      <c r="D342" s="40">
        <v>12</v>
      </c>
      <c r="E342" s="63" t="s">
        <v>819</v>
      </c>
      <c r="F342" s="40" t="s">
        <v>819</v>
      </c>
      <c r="G342" s="63" t="s">
        <v>786</v>
      </c>
      <c r="H342" s="63" t="s">
        <v>66</v>
      </c>
      <c r="I342" s="65">
        <v>15049784</v>
      </c>
      <c r="J342" s="63" t="s">
        <v>818</v>
      </c>
      <c r="K342" s="63" t="s">
        <v>303</v>
      </c>
      <c r="L342" s="40">
        <v>504</v>
      </c>
      <c r="M342" s="40">
        <v>607</v>
      </c>
      <c r="N342" s="66">
        <v>6471400</v>
      </c>
      <c r="O342" s="63" t="s">
        <v>820</v>
      </c>
      <c r="P342" s="63">
        <v>0</v>
      </c>
      <c r="Q342" s="63" t="s">
        <v>820</v>
      </c>
      <c r="R342" s="63">
        <v>0</v>
      </c>
      <c r="S342" s="63" t="s">
        <v>819</v>
      </c>
      <c r="T342" s="90">
        <v>42736</v>
      </c>
      <c r="U342" s="63" t="s">
        <v>819</v>
      </c>
      <c r="V342" s="63" t="s">
        <v>819</v>
      </c>
      <c r="W342" s="63" t="s">
        <v>820</v>
      </c>
      <c r="X342" s="40">
        <v>0</v>
      </c>
      <c r="Y342" s="63" t="s">
        <v>819</v>
      </c>
      <c r="Z342" s="66">
        <v>6471400</v>
      </c>
      <c r="AA342" s="67">
        <f t="shared" si="8"/>
        <v>1</v>
      </c>
      <c r="AB342" s="63" t="s">
        <v>819</v>
      </c>
      <c r="AC342" s="63" t="s">
        <v>819</v>
      </c>
    </row>
    <row r="343" spans="1:29" ht="60" x14ac:dyDescent="0.25">
      <c r="A343" s="40">
        <v>2017</v>
      </c>
      <c r="B343" s="90">
        <v>42736</v>
      </c>
      <c r="C343" s="63" t="s">
        <v>23</v>
      </c>
      <c r="D343" s="40">
        <v>12</v>
      </c>
      <c r="E343" s="63" t="s">
        <v>819</v>
      </c>
      <c r="F343" s="40" t="s">
        <v>819</v>
      </c>
      <c r="G343" s="63" t="s">
        <v>786</v>
      </c>
      <c r="H343" s="63" t="s">
        <v>162</v>
      </c>
      <c r="I343" s="65">
        <v>19222399</v>
      </c>
      <c r="J343" s="63" t="s">
        <v>818</v>
      </c>
      <c r="K343" s="63" t="s">
        <v>303</v>
      </c>
      <c r="L343" s="40">
        <v>504</v>
      </c>
      <c r="M343" s="40">
        <v>608</v>
      </c>
      <c r="N343" s="66">
        <v>6147900</v>
      </c>
      <c r="O343" s="63" t="s">
        <v>820</v>
      </c>
      <c r="P343" s="63">
        <v>0</v>
      </c>
      <c r="Q343" s="63" t="s">
        <v>820</v>
      </c>
      <c r="R343" s="63">
        <v>0</v>
      </c>
      <c r="S343" s="63" t="s">
        <v>819</v>
      </c>
      <c r="T343" s="90">
        <v>42736</v>
      </c>
      <c r="U343" s="63" t="s">
        <v>819</v>
      </c>
      <c r="V343" s="63" t="s">
        <v>819</v>
      </c>
      <c r="W343" s="63" t="s">
        <v>820</v>
      </c>
      <c r="X343" s="40">
        <v>0</v>
      </c>
      <c r="Y343" s="63" t="s">
        <v>819</v>
      </c>
      <c r="Z343" s="66">
        <v>6147900</v>
      </c>
      <c r="AA343" s="67">
        <f t="shared" si="8"/>
        <v>1</v>
      </c>
      <c r="AB343" s="63" t="s">
        <v>819</v>
      </c>
      <c r="AC343" s="63" t="s">
        <v>819</v>
      </c>
    </row>
    <row r="344" spans="1:29" ht="60" x14ac:dyDescent="0.25">
      <c r="A344" s="40">
        <v>2017</v>
      </c>
      <c r="B344" s="90">
        <v>43070</v>
      </c>
      <c r="C344" s="63" t="s">
        <v>23</v>
      </c>
      <c r="D344" s="40">
        <v>12</v>
      </c>
      <c r="E344" s="63" t="s">
        <v>819</v>
      </c>
      <c r="F344" s="40" t="s">
        <v>819</v>
      </c>
      <c r="G344" s="63" t="s">
        <v>786</v>
      </c>
      <c r="H344" s="63" t="s">
        <v>67</v>
      </c>
      <c r="I344" s="65">
        <v>19372340</v>
      </c>
      <c r="J344" s="63" t="s">
        <v>818</v>
      </c>
      <c r="K344" s="63" t="s">
        <v>303</v>
      </c>
      <c r="L344" s="40">
        <v>504</v>
      </c>
      <c r="M344" s="40">
        <v>609</v>
      </c>
      <c r="N344" s="66">
        <v>6471400</v>
      </c>
      <c r="O344" s="63" t="s">
        <v>820</v>
      </c>
      <c r="P344" s="63">
        <v>0</v>
      </c>
      <c r="Q344" s="63" t="s">
        <v>820</v>
      </c>
      <c r="R344" s="63">
        <v>0</v>
      </c>
      <c r="S344" s="63" t="s">
        <v>819</v>
      </c>
      <c r="T344" s="90">
        <v>43070</v>
      </c>
      <c r="U344" s="63" t="s">
        <v>819</v>
      </c>
      <c r="V344" s="63" t="s">
        <v>819</v>
      </c>
      <c r="W344" s="63" t="s">
        <v>820</v>
      </c>
      <c r="X344" s="40">
        <v>0</v>
      </c>
      <c r="Y344" s="63" t="s">
        <v>819</v>
      </c>
      <c r="Z344" s="66">
        <v>6471400</v>
      </c>
      <c r="AA344" s="67">
        <f t="shared" si="8"/>
        <v>1</v>
      </c>
      <c r="AB344" s="63" t="s">
        <v>819</v>
      </c>
      <c r="AC344" s="63" t="s">
        <v>819</v>
      </c>
    </row>
    <row r="345" spans="1:29" ht="60" x14ac:dyDescent="0.25">
      <c r="A345" s="40">
        <v>2017</v>
      </c>
      <c r="B345" s="90">
        <v>42736</v>
      </c>
      <c r="C345" s="63" t="s">
        <v>23</v>
      </c>
      <c r="D345" s="40">
        <v>12</v>
      </c>
      <c r="E345" s="63" t="s">
        <v>819</v>
      </c>
      <c r="F345" s="40" t="s">
        <v>819</v>
      </c>
      <c r="G345" s="63" t="s">
        <v>786</v>
      </c>
      <c r="H345" s="63" t="s">
        <v>68</v>
      </c>
      <c r="I345" s="65">
        <v>27252146</v>
      </c>
      <c r="J345" s="63" t="s">
        <v>818</v>
      </c>
      <c r="K345" s="63" t="s">
        <v>303</v>
      </c>
      <c r="L345" s="40">
        <v>504</v>
      </c>
      <c r="M345" s="40">
        <v>610</v>
      </c>
      <c r="N345" s="66">
        <v>5500700</v>
      </c>
      <c r="O345" s="63" t="s">
        <v>820</v>
      </c>
      <c r="P345" s="63">
        <v>0</v>
      </c>
      <c r="Q345" s="63" t="s">
        <v>820</v>
      </c>
      <c r="R345" s="63">
        <v>0</v>
      </c>
      <c r="S345" s="63" t="s">
        <v>819</v>
      </c>
      <c r="T345" s="90">
        <v>42736</v>
      </c>
      <c r="U345" s="63" t="s">
        <v>819</v>
      </c>
      <c r="V345" s="63" t="s">
        <v>819</v>
      </c>
      <c r="W345" s="63" t="s">
        <v>820</v>
      </c>
      <c r="X345" s="40">
        <v>0</v>
      </c>
      <c r="Y345" s="63" t="s">
        <v>819</v>
      </c>
      <c r="Z345" s="66">
        <v>5500700</v>
      </c>
      <c r="AA345" s="67">
        <f t="shared" si="8"/>
        <v>1</v>
      </c>
      <c r="AB345" s="63" t="s">
        <v>819</v>
      </c>
      <c r="AC345" s="63" t="s">
        <v>819</v>
      </c>
    </row>
    <row r="346" spans="1:29" ht="60" x14ac:dyDescent="0.25">
      <c r="A346" s="40">
        <v>2017</v>
      </c>
      <c r="B346" s="90">
        <v>42736</v>
      </c>
      <c r="C346" s="63" t="s">
        <v>23</v>
      </c>
      <c r="D346" s="40">
        <v>12</v>
      </c>
      <c r="E346" s="63" t="s">
        <v>819</v>
      </c>
      <c r="F346" s="40" t="s">
        <v>819</v>
      </c>
      <c r="G346" s="63" t="s">
        <v>786</v>
      </c>
      <c r="H346" s="63" t="s">
        <v>69</v>
      </c>
      <c r="I346" s="65">
        <v>41636317</v>
      </c>
      <c r="J346" s="63" t="s">
        <v>818</v>
      </c>
      <c r="K346" s="63" t="s">
        <v>303</v>
      </c>
      <c r="L346" s="40">
        <v>504</v>
      </c>
      <c r="M346" s="40">
        <v>611</v>
      </c>
      <c r="N346" s="66">
        <v>6147900</v>
      </c>
      <c r="O346" s="63" t="s">
        <v>820</v>
      </c>
      <c r="P346" s="63">
        <v>0</v>
      </c>
      <c r="Q346" s="63" t="s">
        <v>820</v>
      </c>
      <c r="R346" s="63">
        <v>0</v>
      </c>
      <c r="S346" s="63" t="s">
        <v>819</v>
      </c>
      <c r="T346" s="90">
        <v>42736</v>
      </c>
      <c r="U346" s="63" t="s">
        <v>819</v>
      </c>
      <c r="V346" s="63" t="s">
        <v>819</v>
      </c>
      <c r="W346" s="63" t="s">
        <v>820</v>
      </c>
      <c r="X346" s="40">
        <v>0</v>
      </c>
      <c r="Y346" s="63" t="s">
        <v>819</v>
      </c>
      <c r="Z346" s="66">
        <v>6147900</v>
      </c>
      <c r="AA346" s="67">
        <f t="shared" si="8"/>
        <v>1</v>
      </c>
      <c r="AB346" s="63" t="s">
        <v>819</v>
      </c>
      <c r="AC346" s="63" t="s">
        <v>819</v>
      </c>
    </row>
    <row r="347" spans="1:29" ht="60" x14ac:dyDescent="0.25">
      <c r="A347" s="40">
        <v>2017</v>
      </c>
      <c r="B347" s="90">
        <v>42736</v>
      </c>
      <c r="C347" s="63" t="s">
        <v>23</v>
      </c>
      <c r="D347" s="40">
        <v>12</v>
      </c>
      <c r="E347" s="63" t="s">
        <v>819</v>
      </c>
      <c r="F347" s="40" t="s">
        <v>819</v>
      </c>
      <c r="G347" s="63" t="s">
        <v>786</v>
      </c>
      <c r="H347" s="63" t="s">
        <v>179</v>
      </c>
      <c r="I347" s="65">
        <v>52395807</v>
      </c>
      <c r="J347" s="63" t="s">
        <v>818</v>
      </c>
      <c r="K347" s="63" t="s">
        <v>303</v>
      </c>
      <c r="L347" s="40">
        <v>504</v>
      </c>
      <c r="M347" s="40">
        <v>612</v>
      </c>
      <c r="N347" s="66">
        <v>6471400</v>
      </c>
      <c r="O347" s="63" t="s">
        <v>820</v>
      </c>
      <c r="P347" s="63">
        <v>0</v>
      </c>
      <c r="Q347" s="63" t="s">
        <v>820</v>
      </c>
      <c r="R347" s="63">
        <v>0</v>
      </c>
      <c r="S347" s="63" t="s">
        <v>819</v>
      </c>
      <c r="T347" s="90">
        <v>42736</v>
      </c>
      <c r="U347" s="63" t="s">
        <v>819</v>
      </c>
      <c r="V347" s="63" t="s">
        <v>819</v>
      </c>
      <c r="W347" s="63" t="s">
        <v>820</v>
      </c>
      <c r="X347" s="40">
        <v>0</v>
      </c>
      <c r="Y347" s="63" t="s">
        <v>819</v>
      </c>
      <c r="Z347" s="66">
        <v>6471400</v>
      </c>
      <c r="AA347" s="67">
        <f t="shared" si="8"/>
        <v>1</v>
      </c>
      <c r="AB347" s="63" t="s">
        <v>819</v>
      </c>
      <c r="AC347" s="63" t="s">
        <v>819</v>
      </c>
    </row>
    <row r="348" spans="1:29" ht="60" x14ac:dyDescent="0.25">
      <c r="A348" s="40">
        <v>2017</v>
      </c>
      <c r="B348" s="90">
        <v>42736</v>
      </c>
      <c r="C348" s="63" t="s">
        <v>23</v>
      </c>
      <c r="D348" s="40">
        <v>12</v>
      </c>
      <c r="E348" s="63" t="s">
        <v>819</v>
      </c>
      <c r="F348" s="40" t="s">
        <v>819</v>
      </c>
      <c r="G348" s="63" t="s">
        <v>786</v>
      </c>
      <c r="H348" s="63" t="s">
        <v>180</v>
      </c>
      <c r="I348" s="65">
        <v>79959809</v>
      </c>
      <c r="J348" s="63" t="s">
        <v>818</v>
      </c>
      <c r="K348" s="63" t="s">
        <v>303</v>
      </c>
      <c r="L348" s="40">
        <v>504</v>
      </c>
      <c r="M348" s="40">
        <v>613</v>
      </c>
      <c r="N348" s="66">
        <v>6471400</v>
      </c>
      <c r="O348" s="63" t="s">
        <v>820</v>
      </c>
      <c r="P348" s="63">
        <v>0</v>
      </c>
      <c r="Q348" s="63" t="s">
        <v>820</v>
      </c>
      <c r="R348" s="63">
        <v>0</v>
      </c>
      <c r="S348" s="63" t="s">
        <v>819</v>
      </c>
      <c r="T348" s="90">
        <v>42736</v>
      </c>
      <c r="U348" s="63" t="s">
        <v>819</v>
      </c>
      <c r="V348" s="63" t="s">
        <v>819</v>
      </c>
      <c r="W348" s="63" t="s">
        <v>820</v>
      </c>
      <c r="X348" s="40">
        <v>0</v>
      </c>
      <c r="Y348" s="63" t="s">
        <v>819</v>
      </c>
      <c r="Z348" s="66">
        <v>6471400</v>
      </c>
      <c r="AA348" s="67">
        <f t="shared" si="8"/>
        <v>1</v>
      </c>
      <c r="AB348" s="63" t="s">
        <v>819</v>
      </c>
      <c r="AC348" s="63" t="s">
        <v>819</v>
      </c>
    </row>
    <row r="349" spans="1:29" s="37" customFormat="1" ht="135" x14ac:dyDescent="0.25">
      <c r="A349" s="52">
        <v>2017</v>
      </c>
      <c r="B349" s="51">
        <v>42767</v>
      </c>
      <c r="C349" s="50" t="s">
        <v>160</v>
      </c>
      <c r="D349" s="52">
        <v>1</v>
      </c>
      <c r="E349" s="50" t="s">
        <v>821</v>
      </c>
      <c r="F349" s="52">
        <v>1</v>
      </c>
      <c r="G349" s="50" t="s">
        <v>306</v>
      </c>
      <c r="H349" s="50" t="s">
        <v>64</v>
      </c>
      <c r="I349" s="53">
        <v>52530406</v>
      </c>
      <c r="J349" s="50" t="s">
        <v>818</v>
      </c>
      <c r="K349" s="50" t="s">
        <v>303</v>
      </c>
      <c r="L349" s="52">
        <v>208</v>
      </c>
      <c r="M349" s="52">
        <v>215</v>
      </c>
      <c r="N349" s="54">
        <v>17200000</v>
      </c>
      <c r="O349" s="50" t="s">
        <v>820</v>
      </c>
      <c r="P349" s="50">
        <v>0</v>
      </c>
      <c r="Q349" s="50" t="s">
        <v>820</v>
      </c>
      <c r="R349" s="50">
        <v>0</v>
      </c>
      <c r="S349" s="50" t="s">
        <v>823</v>
      </c>
      <c r="T349" s="51">
        <v>42767</v>
      </c>
      <c r="U349" s="55">
        <v>42885</v>
      </c>
      <c r="V349" s="55">
        <v>42886</v>
      </c>
      <c r="W349" s="50" t="s">
        <v>820</v>
      </c>
      <c r="X349" s="50">
        <v>0</v>
      </c>
      <c r="Y349" s="50" t="s">
        <v>829</v>
      </c>
      <c r="Z349" s="54">
        <v>17200000</v>
      </c>
      <c r="AA349" s="56">
        <f t="shared" si="8"/>
        <v>1</v>
      </c>
      <c r="AB349" s="57">
        <v>1</v>
      </c>
      <c r="AC349" s="50" t="s">
        <v>822</v>
      </c>
    </row>
    <row r="350" spans="1:29" s="36" customFormat="1" ht="165" x14ac:dyDescent="0.25">
      <c r="A350" s="44">
        <v>2017</v>
      </c>
      <c r="B350" s="43">
        <v>42776</v>
      </c>
      <c r="C350" s="42" t="s">
        <v>160</v>
      </c>
      <c r="D350" s="44">
        <v>13</v>
      </c>
      <c r="E350" s="42" t="s">
        <v>821</v>
      </c>
      <c r="F350" s="44">
        <v>1</v>
      </c>
      <c r="G350" s="42" t="s">
        <v>311</v>
      </c>
      <c r="H350" s="42" t="s">
        <v>196</v>
      </c>
      <c r="I350" s="45">
        <v>1066178962</v>
      </c>
      <c r="J350" s="42" t="s">
        <v>818</v>
      </c>
      <c r="K350" s="42" t="s">
        <v>303</v>
      </c>
      <c r="L350" s="44" t="s">
        <v>861</v>
      </c>
      <c r="M350" s="44" t="s">
        <v>862</v>
      </c>
      <c r="N350" s="46">
        <v>33600000</v>
      </c>
      <c r="O350" s="42" t="s">
        <v>820</v>
      </c>
      <c r="P350" s="42">
        <v>0</v>
      </c>
      <c r="Q350" s="42" t="s">
        <v>825</v>
      </c>
      <c r="R350" s="46">
        <v>11200000</v>
      </c>
      <c r="S350" s="42" t="s">
        <v>824</v>
      </c>
      <c r="T350" s="43">
        <v>42776</v>
      </c>
      <c r="U350" s="47">
        <v>43098</v>
      </c>
      <c r="V350" s="42"/>
      <c r="W350" s="42" t="s">
        <v>825</v>
      </c>
      <c r="X350" s="44" t="s">
        <v>851</v>
      </c>
      <c r="Y350" s="42"/>
      <c r="Z350" s="46">
        <f>33600000+9100000</f>
        <v>42700000</v>
      </c>
      <c r="AA350" s="48">
        <f>+Z350/(N350+R350)</f>
        <v>0.953125</v>
      </c>
      <c r="AB350" s="72">
        <v>1</v>
      </c>
      <c r="AC350" s="42" t="s">
        <v>841</v>
      </c>
    </row>
    <row r="351" spans="1:29" s="33" customFormat="1" ht="180" x14ac:dyDescent="0.25">
      <c r="A351" s="68">
        <v>2017</v>
      </c>
      <c r="B351" s="80">
        <v>42776</v>
      </c>
      <c r="C351" s="60" t="s">
        <v>160</v>
      </c>
      <c r="D351" s="68">
        <v>12</v>
      </c>
      <c r="E351" s="60" t="s">
        <v>821</v>
      </c>
      <c r="F351" s="68">
        <v>1</v>
      </c>
      <c r="G351" s="60" t="s">
        <v>312</v>
      </c>
      <c r="H351" s="60" t="s">
        <v>80</v>
      </c>
      <c r="I351" s="69">
        <v>12240699</v>
      </c>
      <c r="J351" s="60" t="s">
        <v>818</v>
      </c>
      <c r="K351" s="60" t="s">
        <v>303</v>
      </c>
      <c r="L351" s="68">
        <v>220</v>
      </c>
      <c r="M351" s="68">
        <v>245</v>
      </c>
      <c r="N351" s="70">
        <v>37600000</v>
      </c>
      <c r="O351" s="60" t="s">
        <v>820</v>
      </c>
      <c r="P351" s="60">
        <v>0</v>
      </c>
      <c r="Q351" s="60" t="s">
        <v>820</v>
      </c>
      <c r="R351" s="60">
        <v>0</v>
      </c>
      <c r="S351" s="60" t="s">
        <v>824</v>
      </c>
      <c r="T351" s="80">
        <v>42776</v>
      </c>
      <c r="U351" s="86">
        <v>43017</v>
      </c>
      <c r="V351" s="60"/>
      <c r="W351" s="60" t="s">
        <v>820</v>
      </c>
      <c r="X351" s="68">
        <v>0</v>
      </c>
      <c r="Y351" s="60" t="s">
        <v>829</v>
      </c>
      <c r="Z351" s="70">
        <v>37600000</v>
      </c>
      <c r="AA351" s="71">
        <f t="shared" si="8"/>
        <v>1</v>
      </c>
      <c r="AB351" s="91">
        <v>1</v>
      </c>
      <c r="AC351" s="60" t="s">
        <v>822</v>
      </c>
    </row>
    <row r="352" spans="1:29" s="33" customFormat="1" ht="150" x14ac:dyDescent="0.25">
      <c r="A352" s="68">
        <v>2017</v>
      </c>
      <c r="B352" s="80">
        <v>42782</v>
      </c>
      <c r="C352" s="60" t="s">
        <v>160</v>
      </c>
      <c r="D352" s="68">
        <v>26</v>
      </c>
      <c r="E352" s="60" t="s">
        <v>821</v>
      </c>
      <c r="F352" s="68">
        <v>1</v>
      </c>
      <c r="G352" s="60" t="s">
        <v>325</v>
      </c>
      <c r="H352" s="60" t="s">
        <v>184</v>
      </c>
      <c r="I352" s="69">
        <v>1015403868</v>
      </c>
      <c r="J352" s="60" t="s">
        <v>818</v>
      </c>
      <c r="K352" s="60" t="s">
        <v>303</v>
      </c>
      <c r="L352" s="68">
        <v>238</v>
      </c>
      <c r="M352" s="68">
        <v>253</v>
      </c>
      <c r="N352" s="70">
        <v>20139672</v>
      </c>
      <c r="O352" s="60" t="s">
        <v>820</v>
      </c>
      <c r="P352" s="60">
        <v>0</v>
      </c>
      <c r="Q352" s="60" t="s">
        <v>820</v>
      </c>
      <c r="R352" s="60">
        <v>0</v>
      </c>
      <c r="S352" s="60" t="s">
        <v>848</v>
      </c>
      <c r="T352" s="80">
        <v>42782</v>
      </c>
      <c r="U352" s="81">
        <v>42993</v>
      </c>
      <c r="V352" s="60"/>
      <c r="W352" s="60" t="s">
        <v>820</v>
      </c>
      <c r="X352" s="60">
        <v>0</v>
      </c>
      <c r="Y352" s="60" t="s">
        <v>829</v>
      </c>
      <c r="Z352" s="70">
        <v>20139672</v>
      </c>
      <c r="AA352" s="71">
        <f t="shared" si="8"/>
        <v>1</v>
      </c>
      <c r="AB352" s="83">
        <v>1</v>
      </c>
      <c r="AC352" s="60" t="s">
        <v>822</v>
      </c>
    </row>
    <row r="353" spans="1:29" s="37" customFormat="1" ht="120" x14ac:dyDescent="0.25">
      <c r="A353" s="52">
        <v>2017</v>
      </c>
      <c r="B353" s="51">
        <v>42782</v>
      </c>
      <c r="C353" s="50" t="s">
        <v>160</v>
      </c>
      <c r="D353" s="52">
        <v>27</v>
      </c>
      <c r="E353" s="50" t="s">
        <v>821</v>
      </c>
      <c r="F353" s="52">
        <v>1</v>
      </c>
      <c r="G353" s="50" t="s">
        <v>326</v>
      </c>
      <c r="H353" s="50" t="s">
        <v>181</v>
      </c>
      <c r="I353" s="53">
        <v>82391015</v>
      </c>
      <c r="J353" s="50" t="s">
        <v>818</v>
      </c>
      <c r="K353" s="50" t="s">
        <v>303</v>
      </c>
      <c r="L353" s="52">
        <v>239</v>
      </c>
      <c r="M353" s="52">
        <v>254</v>
      </c>
      <c r="N353" s="54">
        <v>31500000</v>
      </c>
      <c r="O353" s="50" t="s">
        <v>820</v>
      </c>
      <c r="P353" s="50">
        <v>0</v>
      </c>
      <c r="Q353" s="50" t="s">
        <v>820</v>
      </c>
      <c r="R353" s="50">
        <v>0</v>
      </c>
      <c r="S353" s="50" t="s">
        <v>848</v>
      </c>
      <c r="T353" s="51">
        <v>42782</v>
      </c>
      <c r="U353" s="55">
        <v>42993</v>
      </c>
      <c r="V353" s="50"/>
      <c r="W353" s="50" t="s">
        <v>820</v>
      </c>
      <c r="X353" s="50">
        <v>0</v>
      </c>
      <c r="Y353" s="50" t="s">
        <v>829</v>
      </c>
      <c r="Z353" s="54">
        <v>31350000</v>
      </c>
      <c r="AA353" s="56">
        <f t="shared" si="8"/>
        <v>0.99523809523809526</v>
      </c>
      <c r="AB353" s="78">
        <v>1</v>
      </c>
      <c r="AC353" s="50" t="s">
        <v>841</v>
      </c>
    </row>
    <row r="354" spans="1:29" s="36" customFormat="1" ht="135" x14ac:dyDescent="0.25">
      <c r="A354" s="44">
        <v>2017</v>
      </c>
      <c r="B354" s="43">
        <v>42782</v>
      </c>
      <c r="C354" s="42" t="s">
        <v>160</v>
      </c>
      <c r="D354" s="44">
        <v>24</v>
      </c>
      <c r="E354" s="42" t="s">
        <v>821</v>
      </c>
      <c r="F354" s="44">
        <v>1</v>
      </c>
      <c r="G354" s="42" t="s">
        <v>327</v>
      </c>
      <c r="H354" s="42" t="s">
        <v>219</v>
      </c>
      <c r="I354" s="45">
        <v>22501932</v>
      </c>
      <c r="J354" s="42" t="s">
        <v>818</v>
      </c>
      <c r="K354" s="42" t="s">
        <v>303</v>
      </c>
      <c r="L354" s="44" t="s">
        <v>880</v>
      </c>
      <c r="M354" s="44" t="s">
        <v>881</v>
      </c>
      <c r="N354" s="46">
        <v>28402108</v>
      </c>
      <c r="O354" s="42" t="s">
        <v>820</v>
      </c>
      <c r="P354" s="42">
        <v>0</v>
      </c>
      <c r="Q354" s="42" t="s">
        <v>825</v>
      </c>
      <c r="R354" s="46">
        <v>13930557</v>
      </c>
      <c r="S354" s="42" t="s">
        <v>848</v>
      </c>
      <c r="T354" s="43">
        <v>42783</v>
      </c>
      <c r="U354" s="47">
        <v>43098</v>
      </c>
      <c r="V354" s="42"/>
      <c r="W354" s="42"/>
      <c r="X354" s="42" t="s">
        <v>882</v>
      </c>
      <c r="Y354" s="42" t="s">
        <v>829</v>
      </c>
      <c r="Z354" s="46">
        <f>28402108+11901835</f>
        <v>40303943</v>
      </c>
      <c r="AA354" s="48">
        <f>+Z354/(N354+R354)</f>
        <v>0.95207667648611305</v>
      </c>
      <c r="AB354" s="92">
        <v>1</v>
      </c>
      <c r="AC354" s="42" t="s">
        <v>841</v>
      </c>
    </row>
    <row r="355" spans="1:29" s="33" customFormat="1" ht="150" x14ac:dyDescent="0.25">
      <c r="A355" s="68">
        <v>2017</v>
      </c>
      <c r="B355" s="80">
        <v>42781</v>
      </c>
      <c r="C355" s="60" t="s">
        <v>160</v>
      </c>
      <c r="D355" s="68">
        <v>28</v>
      </c>
      <c r="E355" s="60" t="s">
        <v>821</v>
      </c>
      <c r="F355" s="68">
        <v>1</v>
      </c>
      <c r="G355" s="60" t="s">
        <v>331</v>
      </c>
      <c r="H355" s="60" t="s">
        <v>220</v>
      </c>
      <c r="I355" s="69">
        <v>8722208</v>
      </c>
      <c r="J355" s="60" t="s">
        <v>818</v>
      </c>
      <c r="K355" s="60" t="s">
        <v>303</v>
      </c>
      <c r="L355" s="68">
        <v>243</v>
      </c>
      <c r="M355" s="68">
        <v>275</v>
      </c>
      <c r="N355" s="70">
        <v>28402108</v>
      </c>
      <c r="O355" s="60" t="s">
        <v>820</v>
      </c>
      <c r="P355" s="60">
        <v>0</v>
      </c>
      <c r="Q355" s="60" t="s">
        <v>820</v>
      </c>
      <c r="R355" s="60">
        <v>0</v>
      </c>
      <c r="S355" s="60" t="s">
        <v>848</v>
      </c>
      <c r="T355" s="80">
        <v>42790</v>
      </c>
      <c r="U355" s="81">
        <v>43001</v>
      </c>
      <c r="V355" s="60"/>
      <c r="W355" s="60" t="s">
        <v>820</v>
      </c>
      <c r="X355" s="60">
        <v>0</v>
      </c>
      <c r="Y355" s="60" t="s">
        <v>829</v>
      </c>
      <c r="Z355" s="70">
        <v>28402108</v>
      </c>
      <c r="AA355" s="71">
        <f t="shared" si="8"/>
        <v>1</v>
      </c>
      <c r="AB355" s="83">
        <v>1</v>
      </c>
      <c r="AC355" s="60" t="s">
        <v>822</v>
      </c>
    </row>
    <row r="356" spans="1:29" s="33" customFormat="1" ht="165" x14ac:dyDescent="0.25">
      <c r="A356" s="68">
        <v>2017</v>
      </c>
      <c r="B356" s="80">
        <v>42782</v>
      </c>
      <c r="C356" s="60" t="s">
        <v>160</v>
      </c>
      <c r="D356" s="68">
        <v>29</v>
      </c>
      <c r="E356" s="60" t="s">
        <v>821</v>
      </c>
      <c r="F356" s="68">
        <v>1</v>
      </c>
      <c r="G356" s="60" t="s">
        <v>332</v>
      </c>
      <c r="H356" s="60" t="s">
        <v>71</v>
      </c>
      <c r="I356" s="69">
        <v>1016016305</v>
      </c>
      <c r="J356" s="60" t="s">
        <v>818</v>
      </c>
      <c r="K356" s="60" t="s">
        <v>303</v>
      </c>
      <c r="L356" s="68">
        <v>244</v>
      </c>
      <c r="M356" s="68">
        <v>260</v>
      </c>
      <c r="N356" s="70">
        <v>31500000</v>
      </c>
      <c r="O356" s="60" t="s">
        <v>820</v>
      </c>
      <c r="P356" s="60">
        <v>0</v>
      </c>
      <c r="Q356" s="60" t="s">
        <v>820</v>
      </c>
      <c r="R356" s="60">
        <v>0</v>
      </c>
      <c r="S356" s="60" t="s">
        <v>848</v>
      </c>
      <c r="T356" s="80">
        <v>42783</v>
      </c>
      <c r="U356" s="93">
        <v>42994</v>
      </c>
      <c r="V356" s="60"/>
      <c r="W356" s="60" t="s">
        <v>820</v>
      </c>
      <c r="X356" s="60">
        <v>0</v>
      </c>
      <c r="Y356" s="60" t="s">
        <v>829</v>
      </c>
      <c r="Z356" s="70">
        <v>31500000</v>
      </c>
      <c r="AA356" s="71">
        <f t="shared" si="8"/>
        <v>1</v>
      </c>
      <c r="AB356" s="83">
        <v>1</v>
      </c>
      <c r="AC356" s="60" t="s">
        <v>822</v>
      </c>
    </row>
    <row r="357" spans="1:29" s="36" customFormat="1" ht="75" x14ac:dyDescent="0.25">
      <c r="A357" s="44">
        <v>2017</v>
      </c>
      <c r="B357" s="43">
        <v>42783</v>
      </c>
      <c r="C357" s="42" t="s">
        <v>160</v>
      </c>
      <c r="D357" s="44">
        <v>33</v>
      </c>
      <c r="E357" s="42" t="s">
        <v>821</v>
      </c>
      <c r="F357" s="44">
        <v>1</v>
      </c>
      <c r="G357" s="42" t="s">
        <v>335</v>
      </c>
      <c r="H357" s="42" t="s">
        <v>205</v>
      </c>
      <c r="I357" s="45">
        <v>80112111</v>
      </c>
      <c r="J357" s="42" t="s">
        <v>818</v>
      </c>
      <c r="K357" s="42" t="s">
        <v>303</v>
      </c>
      <c r="L357" s="44" t="s">
        <v>886</v>
      </c>
      <c r="M357" s="44" t="s">
        <v>887</v>
      </c>
      <c r="N357" s="46">
        <v>17200000</v>
      </c>
      <c r="O357" s="42" t="s">
        <v>820</v>
      </c>
      <c r="P357" s="42">
        <v>0</v>
      </c>
      <c r="Q357" s="42" t="s">
        <v>825</v>
      </c>
      <c r="R357" s="46">
        <v>4873333</v>
      </c>
      <c r="S357" s="42" t="s">
        <v>824</v>
      </c>
      <c r="T357" s="43">
        <v>42788</v>
      </c>
      <c r="U357" s="47">
        <v>43098</v>
      </c>
      <c r="V357" s="42"/>
      <c r="W357" s="42" t="s">
        <v>825</v>
      </c>
      <c r="X357" s="42" t="s">
        <v>888</v>
      </c>
      <c r="Y357" s="42" t="s">
        <v>829</v>
      </c>
      <c r="Z357" s="46">
        <f>17200000+3798333</f>
        <v>20998333</v>
      </c>
      <c r="AA357" s="48">
        <f>+Z357/(N357+R357)</f>
        <v>0.95129870056325427</v>
      </c>
      <c r="AB357" s="72">
        <v>1</v>
      </c>
      <c r="AC357" s="42" t="s">
        <v>841</v>
      </c>
    </row>
    <row r="358" spans="1:29" s="33" customFormat="1" ht="120" x14ac:dyDescent="0.25">
      <c r="A358" s="68">
        <v>2017</v>
      </c>
      <c r="B358" s="80">
        <v>42787</v>
      </c>
      <c r="C358" s="60" t="s">
        <v>160</v>
      </c>
      <c r="D358" s="68">
        <v>35</v>
      </c>
      <c r="E358" s="60" t="s">
        <v>821</v>
      </c>
      <c r="F358" s="68">
        <v>1</v>
      </c>
      <c r="G358" s="60" t="s">
        <v>339</v>
      </c>
      <c r="H358" s="60" t="s">
        <v>194</v>
      </c>
      <c r="I358" s="69">
        <v>1010172202</v>
      </c>
      <c r="J358" s="60" t="s">
        <v>818</v>
      </c>
      <c r="K358" s="60" t="s">
        <v>303</v>
      </c>
      <c r="L358" s="68">
        <v>258</v>
      </c>
      <c r="M358" s="68">
        <v>269</v>
      </c>
      <c r="N358" s="70">
        <v>10800000</v>
      </c>
      <c r="O358" s="60" t="s">
        <v>820</v>
      </c>
      <c r="P358" s="60">
        <v>0</v>
      </c>
      <c r="Q358" s="60" t="s">
        <v>820</v>
      </c>
      <c r="R358" s="60">
        <v>0</v>
      </c>
      <c r="S358" s="60" t="s">
        <v>875</v>
      </c>
      <c r="T358" s="80">
        <v>42788</v>
      </c>
      <c r="U358" s="81">
        <v>42907</v>
      </c>
      <c r="V358" s="60"/>
      <c r="W358" s="60" t="s">
        <v>820</v>
      </c>
      <c r="X358" s="60">
        <v>0</v>
      </c>
      <c r="Y358" s="60" t="s">
        <v>829</v>
      </c>
      <c r="Z358" s="70">
        <v>10800000</v>
      </c>
      <c r="AA358" s="71">
        <f t="shared" si="8"/>
        <v>1</v>
      </c>
      <c r="AB358" s="83">
        <v>1</v>
      </c>
      <c r="AC358" s="60" t="s">
        <v>822</v>
      </c>
    </row>
    <row r="359" spans="1:29" s="33" customFormat="1" ht="180" x14ac:dyDescent="0.25">
      <c r="A359" s="68">
        <v>2017</v>
      </c>
      <c r="B359" s="80">
        <v>42788</v>
      </c>
      <c r="C359" s="60" t="s">
        <v>160</v>
      </c>
      <c r="D359" s="68">
        <v>38</v>
      </c>
      <c r="E359" s="60" t="s">
        <v>821</v>
      </c>
      <c r="F359" s="68">
        <v>1</v>
      </c>
      <c r="G359" s="60" t="s">
        <v>340</v>
      </c>
      <c r="H359" s="60" t="s">
        <v>218</v>
      </c>
      <c r="I359" s="69">
        <v>79951944</v>
      </c>
      <c r="J359" s="60" t="s">
        <v>818</v>
      </c>
      <c r="K359" s="60" t="s">
        <v>303</v>
      </c>
      <c r="L359" s="68">
        <v>259</v>
      </c>
      <c r="M359" s="68">
        <v>270</v>
      </c>
      <c r="N359" s="70">
        <v>19950000</v>
      </c>
      <c r="O359" s="60" t="s">
        <v>820</v>
      </c>
      <c r="P359" s="60">
        <v>0</v>
      </c>
      <c r="Q359" s="60" t="s">
        <v>820</v>
      </c>
      <c r="R359" s="60">
        <v>0</v>
      </c>
      <c r="S359" s="60" t="s">
        <v>848</v>
      </c>
      <c r="T359" s="80">
        <v>42788</v>
      </c>
      <c r="U359" s="81">
        <v>42999</v>
      </c>
      <c r="V359" s="60"/>
      <c r="W359" s="60" t="s">
        <v>820</v>
      </c>
      <c r="X359" s="60">
        <v>0</v>
      </c>
      <c r="Y359" s="60" t="s">
        <v>829</v>
      </c>
      <c r="Z359" s="70">
        <v>19950000</v>
      </c>
      <c r="AA359" s="71">
        <f t="shared" si="8"/>
        <v>1</v>
      </c>
      <c r="AB359" s="83">
        <v>1</v>
      </c>
      <c r="AC359" s="60" t="s">
        <v>822</v>
      </c>
    </row>
    <row r="360" spans="1:29" s="33" customFormat="1" ht="120" x14ac:dyDescent="0.25">
      <c r="A360" s="68">
        <v>2017</v>
      </c>
      <c r="B360" s="80">
        <v>42790</v>
      </c>
      <c r="C360" s="60" t="s">
        <v>160</v>
      </c>
      <c r="D360" s="68">
        <v>40</v>
      </c>
      <c r="E360" s="60" t="s">
        <v>821</v>
      </c>
      <c r="F360" s="68">
        <v>1</v>
      </c>
      <c r="G360" s="60" t="s">
        <v>345</v>
      </c>
      <c r="H360" s="60" t="s">
        <v>344</v>
      </c>
      <c r="I360" s="69">
        <v>1106395824</v>
      </c>
      <c r="J360" s="60" t="s">
        <v>818</v>
      </c>
      <c r="K360" s="60" t="s">
        <v>303</v>
      </c>
      <c r="L360" s="68">
        <v>263</v>
      </c>
      <c r="M360" s="68">
        <v>276</v>
      </c>
      <c r="N360" s="70">
        <v>26600000</v>
      </c>
      <c r="O360" s="60" t="s">
        <v>820</v>
      </c>
      <c r="P360" s="60">
        <v>0</v>
      </c>
      <c r="Q360" s="60" t="s">
        <v>820</v>
      </c>
      <c r="R360" s="60">
        <v>0</v>
      </c>
      <c r="S360" s="60" t="s">
        <v>848</v>
      </c>
      <c r="T360" s="80">
        <v>42793</v>
      </c>
      <c r="U360" s="81">
        <v>43004</v>
      </c>
      <c r="V360" s="60"/>
      <c r="W360" s="60" t="s">
        <v>820</v>
      </c>
      <c r="X360" s="60">
        <v>0</v>
      </c>
      <c r="Y360" s="60" t="s">
        <v>829</v>
      </c>
      <c r="Z360" s="70">
        <v>26600000</v>
      </c>
      <c r="AA360" s="71">
        <f t="shared" si="8"/>
        <v>1</v>
      </c>
      <c r="AB360" s="83">
        <v>1</v>
      </c>
      <c r="AC360" s="60" t="s">
        <v>822</v>
      </c>
    </row>
    <row r="361" spans="1:29" s="33" customFormat="1" ht="165" x14ac:dyDescent="0.25">
      <c r="A361" s="68">
        <v>2017</v>
      </c>
      <c r="B361" s="80">
        <v>42796</v>
      </c>
      <c r="C361" s="60" t="s">
        <v>160</v>
      </c>
      <c r="D361" s="68">
        <v>43</v>
      </c>
      <c r="E361" s="60" t="s">
        <v>821</v>
      </c>
      <c r="F361" s="68">
        <v>1</v>
      </c>
      <c r="G361" s="60" t="s">
        <v>349</v>
      </c>
      <c r="H361" s="60" t="s">
        <v>348</v>
      </c>
      <c r="I361" s="69">
        <v>12646690</v>
      </c>
      <c r="J361" s="60" t="s">
        <v>818</v>
      </c>
      <c r="K361" s="60" t="s">
        <v>303</v>
      </c>
      <c r="L361" s="68" t="s">
        <v>896</v>
      </c>
      <c r="M361" s="68" t="s">
        <v>897</v>
      </c>
      <c r="N361" s="70">
        <v>21000000</v>
      </c>
      <c r="O361" s="60" t="s">
        <v>820</v>
      </c>
      <c r="P361" s="60">
        <v>0</v>
      </c>
      <c r="Q361" s="60" t="s">
        <v>825</v>
      </c>
      <c r="R361" s="70">
        <v>10500000</v>
      </c>
      <c r="S361" s="60" t="s">
        <v>898</v>
      </c>
      <c r="T361" s="80">
        <v>42797</v>
      </c>
      <c r="U361" s="81">
        <v>43025</v>
      </c>
      <c r="V361" s="60"/>
      <c r="W361" s="60" t="s">
        <v>825</v>
      </c>
      <c r="X361" s="60" t="s">
        <v>899</v>
      </c>
      <c r="Y361" s="60" t="s">
        <v>829</v>
      </c>
      <c r="Z361" s="70">
        <f>21000000+10080000</f>
        <v>31080000</v>
      </c>
      <c r="AA361" s="71">
        <f>+Z361/(N361+R361)</f>
        <v>0.98666666666666669</v>
      </c>
      <c r="AB361" s="83">
        <v>1</v>
      </c>
      <c r="AC361" s="60" t="s">
        <v>841</v>
      </c>
    </row>
    <row r="362" spans="1:29" s="33" customFormat="1" ht="90" x14ac:dyDescent="0.25">
      <c r="A362" s="68">
        <v>2017</v>
      </c>
      <c r="B362" s="80">
        <v>42800</v>
      </c>
      <c r="C362" s="60" t="s">
        <v>160</v>
      </c>
      <c r="D362" s="68">
        <v>45</v>
      </c>
      <c r="E362" s="60" t="s">
        <v>821</v>
      </c>
      <c r="F362" s="68">
        <v>1</v>
      </c>
      <c r="G362" s="60" t="s">
        <v>352</v>
      </c>
      <c r="H362" s="60" t="s">
        <v>200</v>
      </c>
      <c r="I362" s="69">
        <v>52104732</v>
      </c>
      <c r="J362" s="60" t="s">
        <v>818</v>
      </c>
      <c r="K362" s="60" t="s">
        <v>303</v>
      </c>
      <c r="L362" s="68">
        <v>270</v>
      </c>
      <c r="M362" s="68">
        <v>281</v>
      </c>
      <c r="N362" s="70">
        <v>29400000</v>
      </c>
      <c r="O362" s="60" t="s">
        <v>820</v>
      </c>
      <c r="P362" s="60">
        <v>0</v>
      </c>
      <c r="Q362" s="60" t="s">
        <v>820</v>
      </c>
      <c r="R362" s="60">
        <v>0</v>
      </c>
      <c r="S362" s="60" t="s">
        <v>848</v>
      </c>
      <c r="T362" s="80">
        <v>42803</v>
      </c>
      <c r="U362" s="60" t="s">
        <v>903</v>
      </c>
      <c r="V362" s="60"/>
      <c r="W362" s="60" t="s">
        <v>820</v>
      </c>
      <c r="X362" s="60">
        <v>0</v>
      </c>
      <c r="Y362" s="60" t="s">
        <v>829</v>
      </c>
      <c r="Z362" s="70">
        <v>29400000</v>
      </c>
      <c r="AA362" s="71">
        <f t="shared" si="8"/>
        <v>1</v>
      </c>
      <c r="AB362" s="83">
        <v>1</v>
      </c>
      <c r="AC362" s="60" t="s">
        <v>822</v>
      </c>
    </row>
    <row r="363" spans="1:29" s="37" customFormat="1" ht="150" x14ac:dyDescent="0.25">
      <c r="A363" s="52">
        <v>2017</v>
      </c>
      <c r="B363" s="51">
        <v>42800</v>
      </c>
      <c r="C363" s="50" t="s">
        <v>160</v>
      </c>
      <c r="D363" s="52">
        <v>46</v>
      </c>
      <c r="E363" s="50" t="s">
        <v>821</v>
      </c>
      <c r="F363" s="52">
        <v>1</v>
      </c>
      <c r="G363" s="50" t="s">
        <v>354</v>
      </c>
      <c r="H363" s="50" t="s">
        <v>353</v>
      </c>
      <c r="I363" s="53">
        <v>1018407386</v>
      </c>
      <c r="J363" s="50" t="s">
        <v>818</v>
      </c>
      <c r="K363" s="50" t="s">
        <v>303</v>
      </c>
      <c r="L363" s="52">
        <v>273</v>
      </c>
      <c r="M363" s="52">
        <v>284</v>
      </c>
      <c r="N363" s="54">
        <v>25200000</v>
      </c>
      <c r="O363" s="50" t="s">
        <v>820</v>
      </c>
      <c r="P363" s="50">
        <v>0</v>
      </c>
      <c r="Q363" s="50" t="s">
        <v>820</v>
      </c>
      <c r="R363" s="50">
        <v>0</v>
      </c>
      <c r="S363" s="50" t="s">
        <v>849</v>
      </c>
      <c r="T363" s="51">
        <v>42801</v>
      </c>
      <c r="U363" s="55">
        <v>42984</v>
      </c>
      <c r="V363" s="50"/>
      <c r="W363" s="50" t="s">
        <v>820</v>
      </c>
      <c r="X363" s="50">
        <v>0</v>
      </c>
      <c r="Y363" s="50" t="s">
        <v>829</v>
      </c>
      <c r="Z363" s="54">
        <v>22120000</v>
      </c>
      <c r="AA363" s="56">
        <f>+Z363/N363</f>
        <v>0.87777777777777777</v>
      </c>
      <c r="AB363" s="78">
        <v>1</v>
      </c>
      <c r="AC363" s="50" t="s">
        <v>841</v>
      </c>
    </row>
    <row r="364" spans="1:29" s="33" customFormat="1" ht="120" x14ac:dyDescent="0.25">
      <c r="A364" s="68">
        <v>2017</v>
      </c>
      <c r="B364" s="80">
        <v>42836</v>
      </c>
      <c r="C364" s="60" t="s">
        <v>160</v>
      </c>
      <c r="D364" s="68">
        <v>50</v>
      </c>
      <c r="E364" s="60" t="s">
        <v>821</v>
      </c>
      <c r="F364" s="68">
        <v>1</v>
      </c>
      <c r="G364" s="60" t="s">
        <v>547</v>
      </c>
      <c r="H364" s="60" t="s">
        <v>546</v>
      </c>
      <c r="I364" s="69">
        <v>19427171</v>
      </c>
      <c r="J364" s="60" t="s">
        <v>818</v>
      </c>
      <c r="K364" s="60" t="s">
        <v>303</v>
      </c>
      <c r="L364" s="68">
        <v>283</v>
      </c>
      <c r="M364" s="68">
        <v>324</v>
      </c>
      <c r="N364" s="70">
        <v>22500000</v>
      </c>
      <c r="O364" s="60" t="s">
        <v>820</v>
      </c>
      <c r="P364" s="60">
        <v>0</v>
      </c>
      <c r="Q364" s="60" t="s">
        <v>820</v>
      </c>
      <c r="R364" s="60">
        <v>0</v>
      </c>
      <c r="S364" s="60" t="s">
        <v>898</v>
      </c>
      <c r="T364" s="80">
        <v>42843</v>
      </c>
      <c r="U364" s="93">
        <v>43026</v>
      </c>
      <c r="V364" s="60"/>
      <c r="W364" s="60" t="s">
        <v>820</v>
      </c>
      <c r="X364" s="60">
        <v>0</v>
      </c>
      <c r="Y364" s="60" t="s">
        <v>829</v>
      </c>
      <c r="Z364" s="70">
        <v>0</v>
      </c>
      <c r="AA364" s="71">
        <f t="shared" si="8"/>
        <v>0</v>
      </c>
      <c r="AB364" s="94">
        <v>0</v>
      </c>
      <c r="AC364" s="60" t="s">
        <v>907</v>
      </c>
    </row>
    <row r="365" spans="1:29" s="37" customFormat="1" ht="180" x14ac:dyDescent="0.25">
      <c r="A365" s="52">
        <v>2017</v>
      </c>
      <c r="B365" s="51">
        <v>42836</v>
      </c>
      <c r="C365" s="50" t="s">
        <v>160</v>
      </c>
      <c r="D365" s="52">
        <v>51</v>
      </c>
      <c r="E365" s="50" t="s">
        <v>821</v>
      </c>
      <c r="F365" s="52">
        <v>1</v>
      </c>
      <c r="G365" s="50" t="s">
        <v>550</v>
      </c>
      <c r="H365" s="50" t="s">
        <v>549</v>
      </c>
      <c r="I365" s="53">
        <v>1019026678</v>
      </c>
      <c r="J365" s="50" t="s">
        <v>818</v>
      </c>
      <c r="K365" s="50" t="s">
        <v>303</v>
      </c>
      <c r="L365" s="52">
        <v>295</v>
      </c>
      <c r="M365" s="52">
        <v>323</v>
      </c>
      <c r="N365" s="54">
        <v>38850000</v>
      </c>
      <c r="O365" s="50" t="s">
        <v>820</v>
      </c>
      <c r="P365" s="50">
        <v>0</v>
      </c>
      <c r="Q365" s="50" t="s">
        <v>820</v>
      </c>
      <c r="R365" s="50">
        <v>0</v>
      </c>
      <c r="S365" s="50" t="s">
        <v>908</v>
      </c>
      <c r="T365" s="51">
        <v>42842</v>
      </c>
      <c r="U365" s="55">
        <v>43104</v>
      </c>
      <c r="V365" s="50" t="s">
        <v>819</v>
      </c>
      <c r="W365" s="50" t="s">
        <v>820</v>
      </c>
      <c r="X365" s="50">
        <v>0</v>
      </c>
      <c r="Y365" s="50" t="s">
        <v>829</v>
      </c>
      <c r="Z365" s="54">
        <v>34800000</v>
      </c>
      <c r="AA365" s="56">
        <f>+Z365/N365</f>
        <v>0.89575289575289574</v>
      </c>
      <c r="AB365" s="56">
        <v>0.89575289575289574</v>
      </c>
      <c r="AC365" s="50" t="s">
        <v>828</v>
      </c>
    </row>
    <row r="366" spans="1:29" s="37" customFormat="1" ht="120" x14ac:dyDescent="0.25">
      <c r="A366" s="52">
        <v>2017</v>
      </c>
      <c r="B366" s="51">
        <v>42923</v>
      </c>
      <c r="C366" s="50" t="s">
        <v>160</v>
      </c>
      <c r="D366" s="52">
        <v>61</v>
      </c>
      <c r="E366" s="50" t="s">
        <v>821</v>
      </c>
      <c r="F366" s="52">
        <v>1</v>
      </c>
      <c r="G366" s="50" t="s">
        <v>601</v>
      </c>
      <c r="H366" s="50" t="s">
        <v>194</v>
      </c>
      <c r="I366" s="53">
        <v>1010172202</v>
      </c>
      <c r="J366" s="50" t="s">
        <v>818</v>
      </c>
      <c r="K366" s="50" t="s">
        <v>303</v>
      </c>
      <c r="L366" s="52">
        <v>344</v>
      </c>
      <c r="M366" s="52">
        <v>405</v>
      </c>
      <c r="N366" s="54">
        <v>16333333</v>
      </c>
      <c r="O366" s="50" t="s">
        <v>820</v>
      </c>
      <c r="P366" s="50">
        <v>0</v>
      </c>
      <c r="Q366" s="50" t="s">
        <v>820</v>
      </c>
      <c r="R366" s="50">
        <v>0</v>
      </c>
      <c r="S366" s="50" t="s">
        <v>923</v>
      </c>
      <c r="T366" s="51">
        <v>42923</v>
      </c>
      <c r="U366" s="55">
        <v>43100</v>
      </c>
      <c r="V366" s="50"/>
      <c r="W366" s="50" t="s">
        <v>820</v>
      </c>
      <c r="X366" s="50">
        <v>0</v>
      </c>
      <c r="Y366" s="50" t="s">
        <v>829</v>
      </c>
      <c r="Z366" s="54">
        <v>14746667</v>
      </c>
      <c r="AA366" s="56">
        <f t="shared" si="8"/>
        <v>0.90285718169096285</v>
      </c>
      <c r="AB366" s="78">
        <v>1</v>
      </c>
      <c r="AC366" s="50" t="s">
        <v>841</v>
      </c>
    </row>
    <row r="367" spans="1:29" s="36" customFormat="1" ht="135" x14ac:dyDescent="0.25">
      <c r="A367" s="44">
        <v>2017</v>
      </c>
      <c r="B367" s="43">
        <v>42983</v>
      </c>
      <c r="C367" s="42" t="s">
        <v>160</v>
      </c>
      <c r="D367" s="44">
        <v>67</v>
      </c>
      <c r="E367" s="42" t="s">
        <v>821</v>
      </c>
      <c r="F367" s="44">
        <v>1</v>
      </c>
      <c r="G367" s="42" t="s">
        <v>695</v>
      </c>
      <c r="H367" s="42" t="s">
        <v>694</v>
      </c>
      <c r="I367" s="45">
        <v>1015407312</v>
      </c>
      <c r="J367" s="42" t="s">
        <v>818</v>
      </c>
      <c r="K367" s="42" t="s">
        <v>303</v>
      </c>
      <c r="L367" s="44" t="s">
        <v>937</v>
      </c>
      <c r="M367" s="44" t="s">
        <v>938</v>
      </c>
      <c r="N367" s="46">
        <v>11124771</v>
      </c>
      <c r="O367" s="42" t="s">
        <v>820</v>
      </c>
      <c r="P367" s="42">
        <v>0</v>
      </c>
      <c r="Q367" s="42" t="s">
        <v>825</v>
      </c>
      <c r="R367" s="76">
        <v>1054935</v>
      </c>
      <c r="S367" s="42" t="s">
        <v>939</v>
      </c>
      <c r="T367" s="43">
        <v>42983</v>
      </c>
      <c r="U367" s="47">
        <v>43110</v>
      </c>
      <c r="V367" s="42" t="s">
        <v>819</v>
      </c>
      <c r="W367" s="42" t="s">
        <v>825</v>
      </c>
      <c r="X367" s="42" t="s">
        <v>935</v>
      </c>
      <c r="Y367" s="42" t="s">
        <v>829</v>
      </c>
      <c r="Z367" s="46">
        <v>9590320</v>
      </c>
      <c r="AA367" s="48">
        <f>+Z367/(N367+R367)</f>
        <v>0.78740160066261045</v>
      </c>
      <c r="AB367" s="72">
        <v>0.78740160066261045</v>
      </c>
      <c r="AC367" s="42" t="s">
        <v>828</v>
      </c>
    </row>
    <row r="368" spans="1:29" s="37" customFormat="1" ht="90" x14ac:dyDescent="0.25">
      <c r="A368" s="52">
        <v>2017</v>
      </c>
      <c r="B368" s="51">
        <v>43007</v>
      </c>
      <c r="C368" s="50" t="s">
        <v>160</v>
      </c>
      <c r="D368" s="52">
        <v>81</v>
      </c>
      <c r="E368" s="50" t="s">
        <v>821</v>
      </c>
      <c r="F368" s="52">
        <v>1</v>
      </c>
      <c r="G368" s="50" t="s">
        <v>707</v>
      </c>
      <c r="H368" s="50" t="s">
        <v>71</v>
      </c>
      <c r="I368" s="53">
        <v>1016016305</v>
      </c>
      <c r="J368" s="50" t="s">
        <v>818</v>
      </c>
      <c r="K368" s="50" t="s">
        <v>303</v>
      </c>
      <c r="L368" s="52">
        <v>406</v>
      </c>
      <c r="M368" s="52">
        <v>483</v>
      </c>
      <c r="N368" s="54">
        <v>13500000</v>
      </c>
      <c r="O368" s="50" t="s">
        <v>820</v>
      </c>
      <c r="P368" s="50">
        <v>0</v>
      </c>
      <c r="Q368" s="50" t="s">
        <v>820</v>
      </c>
      <c r="R368" s="50">
        <v>0</v>
      </c>
      <c r="S368" s="50" t="s">
        <v>906</v>
      </c>
      <c r="T368" s="51">
        <v>43007</v>
      </c>
      <c r="U368" s="55">
        <v>43087</v>
      </c>
      <c r="V368" s="50"/>
      <c r="W368" s="50" t="s">
        <v>820</v>
      </c>
      <c r="X368" s="50">
        <v>0</v>
      </c>
      <c r="Y368" s="50" t="s">
        <v>829</v>
      </c>
      <c r="Z368" s="54">
        <v>11400000</v>
      </c>
      <c r="AA368" s="56">
        <f t="shared" si="8"/>
        <v>0.84444444444444444</v>
      </c>
      <c r="AB368" s="78">
        <v>1</v>
      </c>
      <c r="AC368" s="50" t="s">
        <v>841</v>
      </c>
    </row>
    <row r="369" spans="1:29" s="37" customFormat="1" ht="120" x14ac:dyDescent="0.25">
      <c r="A369" s="52">
        <v>2017</v>
      </c>
      <c r="B369" s="51">
        <v>43010</v>
      </c>
      <c r="C369" s="50" t="s">
        <v>160</v>
      </c>
      <c r="D369" s="52">
        <v>83</v>
      </c>
      <c r="E369" s="50" t="s">
        <v>821</v>
      </c>
      <c r="F369" s="52">
        <v>1</v>
      </c>
      <c r="G369" s="50" t="s">
        <v>714</v>
      </c>
      <c r="H369" s="50" t="s">
        <v>713</v>
      </c>
      <c r="I369" s="53">
        <v>1121897846</v>
      </c>
      <c r="J369" s="50" t="s">
        <v>818</v>
      </c>
      <c r="K369" s="50" t="s">
        <v>303</v>
      </c>
      <c r="L369" s="52">
        <v>408</v>
      </c>
      <c r="M369" s="52">
        <v>500</v>
      </c>
      <c r="N369" s="54">
        <v>12180000</v>
      </c>
      <c r="O369" s="50" t="s">
        <v>820</v>
      </c>
      <c r="P369" s="50">
        <v>0</v>
      </c>
      <c r="Q369" s="50" t="s">
        <v>820</v>
      </c>
      <c r="R369" s="50">
        <v>0</v>
      </c>
      <c r="S369" s="50" t="s">
        <v>955</v>
      </c>
      <c r="T369" s="51">
        <v>43011</v>
      </c>
      <c r="U369" s="55">
        <v>43098</v>
      </c>
      <c r="V369" s="50"/>
      <c r="W369" s="50" t="s">
        <v>820</v>
      </c>
      <c r="X369" s="50">
        <v>0</v>
      </c>
      <c r="Y369" s="50" t="s">
        <v>829</v>
      </c>
      <c r="Z369" s="54">
        <v>10080000</v>
      </c>
      <c r="AA369" s="56">
        <f t="shared" si="8"/>
        <v>0.82758620689655171</v>
      </c>
      <c r="AB369" s="78">
        <v>1</v>
      </c>
      <c r="AC369" s="50" t="s">
        <v>841</v>
      </c>
    </row>
    <row r="370" spans="1:29" s="37" customFormat="1" ht="150" x14ac:dyDescent="0.25">
      <c r="A370" s="52">
        <v>2017</v>
      </c>
      <c r="B370" s="51">
        <v>43010</v>
      </c>
      <c r="C370" s="50" t="s">
        <v>160</v>
      </c>
      <c r="D370" s="52">
        <v>85</v>
      </c>
      <c r="E370" s="50" t="s">
        <v>821</v>
      </c>
      <c r="F370" s="52">
        <v>1</v>
      </c>
      <c r="G370" s="50" t="s">
        <v>712</v>
      </c>
      <c r="H370" s="50" t="s">
        <v>711</v>
      </c>
      <c r="I370" s="53">
        <v>1030673686</v>
      </c>
      <c r="J370" s="50" t="s">
        <v>818</v>
      </c>
      <c r="K370" s="50" t="s">
        <v>303</v>
      </c>
      <c r="L370" s="52">
        <v>414</v>
      </c>
      <c r="M370" s="52">
        <v>499</v>
      </c>
      <c r="N370" s="54">
        <v>4060000</v>
      </c>
      <c r="O370" s="50" t="s">
        <v>820</v>
      </c>
      <c r="P370" s="50">
        <v>0</v>
      </c>
      <c r="Q370" s="50" t="s">
        <v>820</v>
      </c>
      <c r="R370" s="50">
        <v>0</v>
      </c>
      <c r="S370" s="50" t="s">
        <v>955</v>
      </c>
      <c r="T370" s="51">
        <v>43011</v>
      </c>
      <c r="U370" s="55">
        <v>43098</v>
      </c>
      <c r="V370" s="50"/>
      <c r="W370" s="50" t="s">
        <v>820</v>
      </c>
      <c r="X370" s="50">
        <v>0</v>
      </c>
      <c r="Y370" s="50" t="s">
        <v>829</v>
      </c>
      <c r="Z370" s="54">
        <v>3360000</v>
      </c>
      <c r="AA370" s="56">
        <f t="shared" si="8"/>
        <v>0.82758620689655171</v>
      </c>
      <c r="AB370" s="78">
        <v>1</v>
      </c>
      <c r="AC370" s="50" t="s">
        <v>841</v>
      </c>
    </row>
    <row r="371" spans="1:29" s="37" customFormat="1" ht="105" x14ac:dyDescent="0.25">
      <c r="A371" s="52">
        <v>2017</v>
      </c>
      <c r="B371" s="51">
        <v>43017</v>
      </c>
      <c r="C371" s="50" t="s">
        <v>160</v>
      </c>
      <c r="D371" s="52">
        <v>86</v>
      </c>
      <c r="E371" s="50" t="s">
        <v>821</v>
      </c>
      <c r="F371" s="52">
        <v>1</v>
      </c>
      <c r="G371" s="50" t="s">
        <v>729</v>
      </c>
      <c r="H371" s="50" t="s">
        <v>728</v>
      </c>
      <c r="I371" s="53">
        <v>10772968</v>
      </c>
      <c r="J371" s="50" t="s">
        <v>818</v>
      </c>
      <c r="K371" s="50" t="s">
        <v>303</v>
      </c>
      <c r="L371" s="52">
        <v>432</v>
      </c>
      <c r="M371" s="52">
        <v>517</v>
      </c>
      <c r="N371" s="54">
        <v>12000000</v>
      </c>
      <c r="O371" s="50" t="s">
        <v>820</v>
      </c>
      <c r="P371" s="50">
        <v>0</v>
      </c>
      <c r="Q371" s="50" t="s">
        <v>820</v>
      </c>
      <c r="R371" s="50">
        <v>0</v>
      </c>
      <c r="S371" s="50" t="s">
        <v>851</v>
      </c>
      <c r="T371" s="51">
        <v>43019</v>
      </c>
      <c r="U371" s="55">
        <v>43099</v>
      </c>
      <c r="V371" s="50"/>
      <c r="W371" s="50" t="s">
        <v>820</v>
      </c>
      <c r="X371" s="50">
        <v>0</v>
      </c>
      <c r="Y371" s="50" t="s">
        <v>829</v>
      </c>
      <c r="Z371" s="54">
        <v>9600000</v>
      </c>
      <c r="AA371" s="56">
        <f t="shared" si="8"/>
        <v>0.8</v>
      </c>
      <c r="AB371" s="78">
        <v>1</v>
      </c>
      <c r="AC371" s="50" t="s">
        <v>841</v>
      </c>
    </row>
    <row r="372" spans="1:29" s="37" customFormat="1" ht="120" x14ac:dyDescent="0.25">
      <c r="A372" s="52">
        <v>2017</v>
      </c>
      <c r="B372" s="51">
        <v>43028</v>
      </c>
      <c r="C372" s="50" t="s">
        <v>160</v>
      </c>
      <c r="D372" s="52">
        <v>89</v>
      </c>
      <c r="E372" s="50" t="s">
        <v>821</v>
      </c>
      <c r="F372" s="52">
        <v>1</v>
      </c>
      <c r="G372" s="50" t="s">
        <v>731</v>
      </c>
      <c r="H372" s="50" t="s">
        <v>200</v>
      </c>
      <c r="I372" s="53">
        <v>52104732</v>
      </c>
      <c r="J372" s="50" t="s">
        <v>818</v>
      </c>
      <c r="K372" s="50" t="s">
        <v>303</v>
      </c>
      <c r="L372" s="52">
        <v>439</v>
      </c>
      <c r="M372" s="52">
        <v>524</v>
      </c>
      <c r="N372" s="54">
        <v>9660000</v>
      </c>
      <c r="O372" s="50" t="s">
        <v>820</v>
      </c>
      <c r="P372" s="50">
        <v>0</v>
      </c>
      <c r="Q372" s="50" t="s">
        <v>820</v>
      </c>
      <c r="R372" s="50">
        <v>0</v>
      </c>
      <c r="S372" s="50" t="s">
        <v>957</v>
      </c>
      <c r="T372" s="51">
        <v>43031</v>
      </c>
      <c r="U372" s="55">
        <v>43100</v>
      </c>
      <c r="V372" s="50"/>
      <c r="W372" s="50" t="s">
        <v>820</v>
      </c>
      <c r="X372" s="50">
        <v>0</v>
      </c>
      <c r="Y372" s="50" t="s">
        <v>829</v>
      </c>
      <c r="Z372" s="54">
        <v>7280000</v>
      </c>
      <c r="AA372" s="56">
        <f t="shared" si="8"/>
        <v>0.75362318840579712</v>
      </c>
      <c r="AB372" s="78">
        <v>1</v>
      </c>
      <c r="AC372" s="50" t="s">
        <v>841</v>
      </c>
    </row>
    <row r="373" spans="1:29" s="37" customFormat="1" ht="120" x14ac:dyDescent="0.25">
      <c r="A373" s="52">
        <v>2017</v>
      </c>
      <c r="B373" s="51">
        <v>43035</v>
      </c>
      <c r="C373" s="50" t="s">
        <v>160</v>
      </c>
      <c r="D373" s="52">
        <v>90</v>
      </c>
      <c r="E373" s="50" t="s">
        <v>821</v>
      </c>
      <c r="F373" s="52">
        <v>1</v>
      </c>
      <c r="G373" s="50" t="s">
        <v>733</v>
      </c>
      <c r="H373" s="50" t="s">
        <v>732</v>
      </c>
      <c r="I373" s="53">
        <v>13449017</v>
      </c>
      <c r="J373" s="50" t="s">
        <v>818</v>
      </c>
      <c r="K373" s="50" t="s">
        <v>303</v>
      </c>
      <c r="L373" s="52">
        <v>446</v>
      </c>
      <c r="M373" s="52">
        <v>528</v>
      </c>
      <c r="N373" s="54">
        <v>9450000</v>
      </c>
      <c r="O373" s="50" t="s">
        <v>820</v>
      </c>
      <c r="P373" s="50">
        <v>0</v>
      </c>
      <c r="Q373" s="50" t="s">
        <v>820</v>
      </c>
      <c r="R373" s="50">
        <v>0</v>
      </c>
      <c r="S373" s="50" t="s">
        <v>958</v>
      </c>
      <c r="T373" s="51">
        <v>43039</v>
      </c>
      <c r="U373" s="55">
        <v>43102</v>
      </c>
      <c r="V373" s="50" t="s">
        <v>819</v>
      </c>
      <c r="W373" s="50" t="s">
        <v>820</v>
      </c>
      <c r="X373" s="50">
        <v>0</v>
      </c>
      <c r="Y373" s="50" t="s">
        <v>829</v>
      </c>
      <c r="Z373" s="54">
        <v>6750000</v>
      </c>
      <c r="AA373" s="56">
        <f t="shared" si="8"/>
        <v>0.7142857142857143</v>
      </c>
      <c r="AB373" s="59">
        <v>0.7142857142857143</v>
      </c>
      <c r="AC373" s="50" t="s">
        <v>828</v>
      </c>
    </row>
    <row r="374" spans="1:29" s="37" customFormat="1" ht="120" x14ac:dyDescent="0.25">
      <c r="A374" s="52">
        <v>2017</v>
      </c>
      <c r="B374" s="51">
        <v>43042</v>
      </c>
      <c r="C374" s="50" t="s">
        <v>160</v>
      </c>
      <c r="D374" s="52">
        <v>92</v>
      </c>
      <c r="E374" s="50" t="s">
        <v>821</v>
      </c>
      <c r="F374" s="52">
        <v>1</v>
      </c>
      <c r="G374" s="50" t="s">
        <v>733</v>
      </c>
      <c r="H374" s="50" t="s">
        <v>736</v>
      </c>
      <c r="I374" s="53">
        <v>1032449032</v>
      </c>
      <c r="J374" s="50" t="s">
        <v>818</v>
      </c>
      <c r="K374" s="50" t="s">
        <v>303</v>
      </c>
      <c r="L374" s="52">
        <v>453</v>
      </c>
      <c r="M374" s="52">
        <v>552</v>
      </c>
      <c r="N374" s="54">
        <v>8550000</v>
      </c>
      <c r="O374" s="50" t="s">
        <v>820</v>
      </c>
      <c r="P374" s="50">
        <v>0</v>
      </c>
      <c r="Q374" s="50" t="s">
        <v>820</v>
      </c>
      <c r="R374" s="50">
        <v>0</v>
      </c>
      <c r="S374" s="50" t="s">
        <v>959</v>
      </c>
      <c r="T374" s="51">
        <v>43049</v>
      </c>
      <c r="U374" s="55">
        <v>43105</v>
      </c>
      <c r="V374" s="50" t="s">
        <v>819</v>
      </c>
      <c r="W374" s="50" t="s">
        <v>820</v>
      </c>
      <c r="X374" s="50">
        <v>0</v>
      </c>
      <c r="Y374" s="50" t="s">
        <v>829</v>
      </c>
      <c r="Z374" s="54">
        <v>5250000</v>
      </c>
      <c r="AA374" s="56">
        <f t="shared" si="8"/>
        <v>0.61403508771929827</v>
      </c>
      <c r="AB374" s="59">
        <v>0.98425196850393704</v>
      </c>
      <c r="AC374" s="50" t="s">
        <v>828</v>
      </c>
    </row>
    <row r="375" spans="1:29" s="37" customFormat="1" ht="165" x14ac:dyDescent="0.25">
      <c r="A375" s="52">
        <v>2017</v>
      </c>
      <c r="B375" s="51">
        <v>43059</v>
      </c>
      <c r="C375" s="50" t="s">
        <v>160</v>
      </c>
      <c r="D375" s="52">
        <v>97</v>
      </c>
      <c r="E375" s="50" t="s">
        <v>821</v>
      </c>
      <c r="F375" s="52">
        <v>1</v>
      </c>
      <c r="G375" s="50" t="s">
        <v>742</v>
      </c>
      <c r="H375" s="50" t="s">
        <v>353</v>
      </c>
      <c r="I375" s="53">
        <v>1018407386</v>
      </c>
      <c r="J375" s="50" t="s">
        <v>818</v>
      </c>
      <c r="K375" s="50" t="s">
        <v>303</v>
      </c>
      <c r="L375" s="52">
        <v>461</v>
      </c>
      <c r="M375" s="52">
        <v>569</v>
      </c>
      <c r="N375" s="54">
        <v>5600000</v>
      </c>
      <c r="O375" s="50" t="s">
        <v>820</v>
      </c>
      <c r="P375" s="50">
        <v>0</v>
      </c>
      <c r="Q375" s="50" t="s">
        <v>820</v>
      </c>
      <c r="R375" s="50">
        <v>0</v>
      </c>
      <c r="S375" s="50" t="s">
        <v>964</v>
      </c>
      <c r="T375" s="51">
        <v>43060</v>
      </c>
      <c r="U375" s="55">
        <v>43099</v>
      </c>
      <c r="V375" s="50"/>
      <c r="W375" s="50" t="s">
        <v>820</v>
      </c>
      <c r="X375" s="50">
        <v>0</v>
      </c>
      <c r="Y375" s="50" t="s">
        <v>829</v>
      </c>
      <c r="Z375" s="54">
        <v>3360000</v>
      </c>
      <c r="AA375" s="56">
        <f t="shared" si="8"/>
        <v>0.6</v>
      </c>
      <c r="AB375" s="78">
        <v>1</v>
      </c>
      <c r="AC375" s="50" t="s">
        <v>841</v>
      </c>
    </row>
    <row r="376" spans="1:29" s="37" customFormat="1" ht="90" x14ac:dyDescent="0.25">
      <c r="A376" s="52">
        <v>2017</v>
      </c>
      <c r="B376" s="51">
        <v>43062</v>
      </c>
      <c r="C376" s="50" t="s">
        <v>160</v>
      </c>
      <c r="D376" s="52">
        <v>98</v>
      </c>
      <c r="E376" s="50" t="s">
        <v>821</v>
      </c>
      <c r="F376" s="52">
        <v>1</v>
      </c>
      <c r="G376" s="50" t="s">
        <v>744</v>
      </c>
      <c r="H376" s="50" t="s">
        <v>743</v>
      </c>
      <c r="I376" s="53">
        <v>79634980</v>
      </c>
      <c r="J376" s="50" t="s">
        <v>818</v>
      </c>
      <c r="K376" s="50" t="s">
        <v>303</v>
      </c>
      <c r="L376" s="52">
        <v>462</v>
      </c>
      <c r="M376" s="52">
        <v>572</v>
      </c>
      <c r="N376" s="54">
        <v>5700000</v>
      </c>
      <c r="O376" s="50" t="s">
        <v>820</v>
      </c>
      <c r="P376" s="50">
        <v>0</v>
      </c>
      <c r="Q376" s="50" t="s">
        <v>820</v>
      </c>
      <c r="R376" s="50">
        <v>0</v>
      </c>
      <c r="S376" s="50" t="s">
        <v>965</v>
      </c>
      <c r="T376" s="51">
        <v>43062</v>
      </c>
      <c r="U376" s="55">
        <v>43099</v>
      </c>
      <c r="V376" s="50"/>
      <c r="W376" s="50" t="s">
        <v>820</v>
      </c>
      <c r="X376" s="50">
        <v>0</v>
      </c>
      <c r="Y376" s="50" t="s">
        <v>829</v>
      </c>
      <c r="Z376" s="54">
        <v>0</v>
      </c>
      <c r="AA376" s="56">
        <f t="shared" si="8"/>
        <v>0</v>
      </c>
      <c r="AB376" s="78">
        <v>1</v>
      </c>
      <c r="AC376" s="50" t="s">
        <v>841</v>
      </c>
    </row>
    <row r="377" spans="1:29" s="37" customFormat="1" ht="180" x14ac:dyDescent="0.25">
      <c r="A377" s="52">
        <v>2017</v>
      </c>
      <c r="B377" s="51">
        <v>43080</v>
      </c>
      <c r="C377" s="50" t="s">
        <v>160</v>
      </c>
      <c r="D377" s="52">
        <v>103</v>
      </c>
      <c r="E377" s="50" t="s">
        <v>821</v>
      </c>
      <c r="F377" s="52">
        <v>1</v>
      </c>
      <c r="G377" s="50" t="s">
        <v>751</v>
      </c>
      <c r="H377" s="50" t="s">
        <v>750</v>
      </c>
      <c r="I377" s="53">
        <v>1014194232</v>
      </c>
      <c r="J377" s="50" t="s">
        <v>818</v>
      </c>
      <c r="K377" s="50" t="s">
        <v>303</v>
      </c>
      <c r="L377" s="52">
        <v>478</v>
      </c>
      <c r="M377" s="52">
        <v>598</v>
      </c>
      <c r="N377" s="54">
        <v>1239000</v>
      </c>
      <c r="O377" s="50" t="s">
        <v>820</v>
      </c>
      <c r="P377" s="50">
        <v>0</v>
      </c>
      <c r="Q377" s="50" t="s">
        <v>820</v>
      </c>
      <c r="R377" s="50">
        <v>0</v>
      </c>
      <c r="S377" s="50" t="s">
        <v>967</v>
      </c>
      <c r="T377" s="51">
        <v>43080</v>
      </c>
      <c r="U377" s="55">
        <v>43100</v>
      </c>
      <c r="V377" s="50"/>
      <c r="W377" s="50" t="s">
        <v>820</v>
      </c>
      <c r="X377" s="50">
        <v>0</v>
      </c>
      <c r="Y377" s="50" t="s">
        <v>829</v>
      </c>
      <c r="Z377" s="54">
        <v>0</v>
      </c>
      <c r="AA377" s="56">
        <f t="shared" si="8"/>
        <v>0</v>
      </c>
      <c r="AB377" s="78">
        <v>1</v>
      </c>
      <c r="AC377" s="50" t="s">
        <v>841</v>
      </c>
    </row>
    <row r="378" spans="1:29" s="37" customFormat="1" ht="75" x14ac:dyDescent="0.25">
      <c r="A378" s="52">
        <v>2017</v>
      </c>
      <c r="B378" s="51">
        <v>43048</v>
      </c>
      <c r="C378" s="50" t="s">
        <v>90</v>
      </c>
      <c r="D378" s="52">
        <v>1</v>
      </c>
      <c r="E378" s="50" t="s">
        <v>821</v>
      </c>
      <c r="F378" s="52">
        <v>1</v>
      </c>
      <c r="G378" s="50" t="s">
        <v>741</v>
      </c>
      <c r="H378" s="50" t="s">
        <v>740</v>
      </c>
      <c r="I378" s="53">
        <v>830128286</v>
      </c>
      <c r="J378" s="50" t="s">
        <v>818</v>
      </c>
      <c r="K378" s="50" t="s">
        <v>303</v>
      </c>
      <c r="L378" s="52">
        <v>457</v>
      </c>
      <c r="M378" s="52">
        <v>559</v>
      </c>
      <c r="N378" s="54">
        <v>56500000</v>
      </c>
      <c r="O378" s="50" t="s">
        <v>820</v>
      </c>
      <c r="P378" s="50">
        <v>0</v>
      </c>
      <c r="Q378" s="50" t="s">
        <v>820</v>
      </c>
      <c r="R378" s="50">
        <v>0</v>
      </c>
      <c r="S378" s="50" t="s">
        <v>848</v>
      </c>
      <c r="T378" s="51">
        <v>43070</v>
      </c>
      <c r="U378" s="55">
        <v>43281</v>
      </c>
      <c r="V378" s="50" t="s">
        <v>819</v>
      </c>
      <c r="W378" s="50" t="s">
        <v>820</v>
      </c>
      <c r="X378" s="50">
        <v>0</v>
      </c>
      <c r="Y378" s="50" t="s">
        <v>829</v>
      </c>
      <c r="Z378" s="54">
        <v>0</v>
      </c>
      <c r="AA378" s="56">
        <f t="shared" si="8"/>
        <v>0</v>
      </c>
      <c r="AB378" s="61">
        <v>0</v>
      </c>
      <c r="AC378" s="50" t="s">
        <v>828</v>
      </c>
    </row>
    <row r="379" spans="1:29" s="36" customFormat="1" ht="165" x14ac:dyDescent="0.25">
      <c r="A379" s="44">
        <v>2017</v>
      </c>
      <c r="B379" s="43">
        <v>42723</v>
      </c>
      <c r="C379" s="42" t="s">
        <v>158</v>
      </c>
      <c r="D379" s="44">
        <v>83</v>
      </c>
      <c r="E379" s="42" t="s">
        <v>842</v>
      </c>
      <c r="F379" s="44">
        <v>2</v>
      </c>
      <c r="G379" s="42" t="s">
        <v>554</v>
      </c>
      <c r="H379" s="42" t="s">
        <v>241</v>
      </c>
      <c r="I379" s="45">
        <v>900001632</v>
      </c>
      <c r="J379" s="42" t="s">
        <v>818</v>
      </c>
      <c r="K379" s="42" t="s">
        <v>552</v>
      </c>
      <c r="L379" s="44">
        <v>298</v>
      </c>
      <c r="M379" s="44">
        <v>327</v>
      </c>
      <c r="N379" s="42"/>
      <c r="O379" s="42" t="s">
        <v>820</v>
      </c>
      <c r="P379" s="42">
        <v>0</v>
      </c>
      <c r="Q379" s="42" t="s">
        <v>825</v>
      </c>
      <c r="R379" s="46">
        <v>7500000</v>
      </c>
      <c r="S379" s="42" t="s">
        <v>898</v>
      </c>
      <c r="T379" s="43">
        <v>42751</v>
      </c>
      <c r="U379" s="47">
        <v>42901</v>
      </c>
      <c r="V379" s="47">
        <v>43025</v>
      </c>
      <c r="W379" s="42" t="s">
        <v>820</v>
      </c>
      <c r="X379" s="42">
        <v>0</v>
      </c>
      <c r="Y379" s="42" t="s">
        <v>829</v>
      </c>
      <c r="Z379" s="46">
        <v>7500000</v>
      </c>
      <c r="AA379" s="48">
        <f>+Z379/R379</f>
        <v>1</v>
      </c>
      <c r="AB379" s="72">
        <v>1</v>
      </c>
      <c r="AC379" s="42" t="s">
        <v>822</v>
      </c>
    </row>
    <row r="380" spans="1:29" s="37" customFormat="1" ht="105" x14ac:dyDescent="0.25">
      <c r="A380" s="52">
        <v>2017</v>
      </c>
      <c r="B380" s="51">
        <v>43049</v>
      </c>
      <c r="C380" s="50" t="s">
        <v>158</v>
      </c>
      <c r="D380" s="52">
        <v>96</v>
      </c>
      <c r="E380" s="50" t="s">
        <v>842</v>
      </c>
      <c r="F380" s="52">
        <v>4</v>
      </c>
      <c r="G380" s="50" t="s">
        <v>755</v>
      </c>
      <c r="H380" s="50" t="s">
        <v>754</v>
      </c>
      <c r="I380" s="53">
        <v>800081700</v>
      </c>
      <c r="J380" s="50" t="s">
        <v>818</v>
      </c>
      <c r="K380" s="50" t="s">
        <v>552</v>
      </c>
      <c r="L380" s="52" t="s">
        <v>962</v>
      </c>
      <c r="M380" s="52" t="s">
        <v>963</v>
      </c>
      <c r="N380" s="54">
        <v>20000000</v>
      </c>
      <c r="O380" s="50" t="s">
        <v>820</v>
      </c>
      <c r="P380" s="50">
        <v>0</v>
      </c>
      <c r="Q380" s="50" t="s">
        <v>825</v>
      </c>
      <c r="R380" s="74">
        <v>10000000</v>
      </c>
      <c r="S380" s="50" t="s">
        <v>898</v>
      </c>
      <c r="T380" s="51">
        <v>43049</v>
      </c>
      <c r="U380" s="55">
        <v>43199</v>
      </c>
      <c r="V380" s="50" t="s">
        <v>819</v>
      </c>
      <c r="W380" s="50" t="s">
        <v>820</v>
      </c>
      <c r="X380" s="50">
        <v>0</v>
      </c>
      <c r="Y380" s="50" t="s">
        <v>829</v>
      </c>
      <c r="Z380" s="54">
        <v>6373000</v>
      </c>
      <c r="AA380" s="56">
        <f>+Z380/(N380+R380)</f>
        <v>0.21243333333333334</v>
      </c>
      <c r="AB380" s="59">
        <v>0.21243333333333334</v>
      </c>
      <c r="AC380" s="50" t="s">
        <v>828</v>
      </c>
    </row>
    <row r="381" spans="1:29" s="37" customFormat="1" ht="75" x14ac:dyDescent="0.25">
      <c r="A381" s="52">
        <v>2017</v>
      </c>
      <c r="B381" s="51">
        <v>43084</v>
      </c>
      <c r="C381" s="50" t="s">
        <v>158</v>
      </c>
      <c r="D381" s="52">
        <v>107</v>
      </c>
      <c r="E381" s="50" t="s">
        <v>842</v>
      </c>
      <c r="F381" s="52">
        <v>5</v>
      </c>
      <c r="G381" s="50" t="s">
        <v>753</v>
      </c>
      <c r="H381" s="50" t="s">
        <v>752</v>
      </c>
      <c r="I381" s="53">
        <v>900080875</v>
      </c>
      <c r="J381" s="50" t="s">
        <v>818</v>
      </c>
      <c r="K381" s="50" t="s">
        <v>552</v>
      </c>
      <c r="L381" s="52">
        <v>466</v>
      </c>
      <c r="M381" s="52">
        <v>602</v>
      </c>
      <c r="N381" s="54">
        <v>15170600</v>
      </c>
      <c r="O381" s="50" t="s">
        <v>820</v>
      </c>
      <c r="P381" s="50">
        <v>0</v>
      </c>
      <c r="Q381" s="50" t="s">
        <v>820</v>
      </c>
      <c r="R381" s="50">
        <v>0</v>
      </c>
      <c r="S381" s="50" t="s">
        <v>876</v>
      </c>
      <c r="T381" s="51"/>
      <c r="U381" s="50"/>
      <c r="V381" s="50" t="s">
        <v>819</v>
      </c>
      <c r="W381" s="50" t="s">
        <v>820</v>
      </c>
      <c r="X381" s="50">
        <v>0</v>
      </c>
      <c r="Y381" s="50" t="s">
        <v>829</v>
      </c>
      <c r="Z381" s="54">
        <v>0</v>
      </c>
      <c r="AA381" s="56">
        <f t="shared" si="8"/>
        <v>0</v>
      </c>
      <c r="AB381" s="59">
        <v>0</v>
      </c>
      <c r="AC381" s="50" t="s">
        <v>850</v>
      </c>
    </row>
    <row r="382" spans="1:29" s="37" customFormat="1" ht="135" x14ac:dyDescent="0.25">
      <c r="A382" s="52">
        <v>2017</v>
      </c>
      <c r="B382" s="51">
        <v>43091</v>
      </c>
      <c r="C382" s="50" t="s">
        <v>5</v>
      </c>
      <c r="D382" s="52">
        <v>112</v>
      </c>
      <c r="E382" s="50" t="s">
        <v>845</v>
      </c>
      <c r="F382" s="52">
        <v>3</v>
      </c>
      <c r="G382" s="50" t="s">
        <v>789</v>
      </c>
      <c r="H382" s="50" t="s">
        <v>788</v>
      </c>
      <c r="I382" s="53">
        <v>830083016</v>
      </c>
      <c r="J382" s="50" t="s">
        <v>818</v>
      </c>
      <c r="K382" s="50" t="s">
        <v>552</v>
      </c>
      <c r="L382" s="52">
        <v>465</v>
      </c>
      <c r="M382" s="52">
        <v>636</v>
      </c>
      <c r="N382" s="54">
        <v>60767015</v>
      </c>
      <c r="O382" s="50" t="s">
        <v>820</v>
      </c>
      <c r="P382" s="50">
        <v>0</v>
      </c>
      <c r="Q382" s="50" t="s">
        <v>820</v>
      </c>
      <c r="R382" s="50">
        <v>0</v>
      </c>
      <c r="S382" s="50" t="s">
        <v>876</v>
      </c>
      <c r="T382" s="51"/>
      <c r="U382" s="50"/>
      <c r="V382" s="50" t="s">
        <v>819</v>
      </c>
      <c r="W382" s="50" t="s">
        <v>820</v>
      </c>
      <c r="X382" s="50">
        <v>0</v>
      </c>
      <c r="Y382" s="50" t="s">
        <v>829</v>
      </c>
      <c r="Z382" s="54">
        <v>0</v>
      </c>
      <c r="AA382" s="56">
        <f t="shared" si="8"/>
        <v>0</v>
      </c>
      <c r="AB382" s="59">
        <v>0</v>
      </c>
      <c r="AC382" s="50" t="s">
        <v>850</v>
      </c>
    </row>
    <row r="383" spans="1:29" x14ac:dyDescent="0.25">
      <c r="N383" s="32">
        <f>SUM(N6:N382)</f>
        <v>12562096633</v>
      </c>
      <c r="P383" s="30"/>
      <c r="R383" s="32">
        <f>SUM(R6:R382)</f>
        <v>843961248</v>
      </c>
      <c r="X383" s="30"/>
      <c r="Z383" s="32"/>
      <c r="AB383" s="30"/>
    </row>
    <row r="385" spans="5:29" x14ac:dyDescent="0.25">
      <c r="N385" s="32">
        <v>13406057881</v>
      </c>
      <c r="R385" s="39">
        <f>+N383+R383</f>
        <v>13406057881</v>
      </c>
      <c r="Z385" s="32"/>
    </row>
    <row r="386" spans="5:29" x14ac:dyDescent="0.25">
      <c r="N386" s="32"/>
      <c r="Z386" s="32"/>
    </row>
    <row r="387" spans="5:29" x14ac:dyDescent="0.25">
      <c r="N387" s="32"/>
      <c r="Z387" s="32"/>
    </row>
    <row r="388" spans="5:29" x14ac:dyDescent="0.25">
      <c r="N388" s="32"/>
      <c r="Z388" s="32"/>
    </row>
    <row r="389" spans="5:29" x14ac:dyDescent="0.25">
      <c r="E389" s="30" t="s">
        <v>819</v>
      </c>
      <c r="F389" s="31" t="s">
        <v>819</v>
      </c>
      <c r="O389" s="63" t="s">
        <v>820</v>
      </c>
      <c r="P389" s="63">
        <v>0</v>
      </c>
      <c r="Q389" s="63" t="s">
        <v>820</v>
      </c>
      <c r="R389" s="63">
        <v>0</v>
      </c>
      <c r="S389" s="63" t="s">
        <v>819</v>
      </c>
      <c r="U389" s="30" t="s">
        <v>819</v>
      </c>
      <c r="V389" s="30" t="s">
        <v>819</v>
      </c>
      <c r="W389" s="30" t="s">
        <v>820</v>
      </c>
      <c r="X389" s="31">
        <v>0</v>
      </c>
      <c r="Y389" s="30" t="s">
        <v>819</v>
      </c>
      <c r="AB389" s="30" t="s">
        <v>819</v>
      </c>
      <c r="AC389" s="30" t="s">
        <v>819</v>
      </c>
    </row>
    <row r="399" spans="5:29" x14ac:dyDescent="0.25">
      <c r="X399" s="31">
        <v>12</v>
      </c>
    </row>
    <row r="400" spans="5:29" x14ac:dyDescent="0.25">
      <c r="X400" s="31">
        <v>18</v>
      </c>
    </row>
    <row r="401" spans="21:24" x14ac:dyDescent="0.25">
      <c r="X401" s="31">
        <v>18</v>
      </c>
    </row>
    <row r="402" spans="21:24" x14ac:dyDescent="0.25">
      <c r="X402" s="31">
        <v>8</v>
      </c>
    </row>
    <row r="403" spans="21:24" x14ac:dyDescent="0.25">
      <c r="U403" s="195">
        <v>43342</v>
      </c>
      <c r="V403" s="30" t="s">
        <v>1005</v>
      </c>
    </row>
    <row r="409" spans="21:24" x14ac:dyDescent="0.25">
      <c r="X409" s="31">
        <f>56+8</f>
        <v>64</v>
      </c>
    </row>
  </sheetData>
  <autoFilter ref="A5:AC383"/>
  <mergeCells count="4">
    <mergeCell ref="C1:AC1"/>
    <mergeCell ref="C2:AC2"/>
    <mergeCell ref="C3:AC3"/>
    <mergeCell ref="C4:A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6"/>
  <sheetViews>
    <sheetView tabSelected="1" topLeftCell="A337" zoomScale="55" zoomScaleNormal="55" workbookViewId="0">
      <selection activeCell="N383" sqref="N383:R408"/>
    </sheetView>
  </sheetViews>
  <sheetFormatPr baseColWidth="10" defaultRowHeight="15" x14ac:dyDescent="0.25"/>
  <cols>
    <col min="1" max="1" width="10.85546875" style="199" customWidth="1"/>
    <col min="2" max="2" width="19.28515625" style="199" customWidth="1"/>
    <col min="3" max="3" width="17.5703125" style="200" customWidth="1"/>
    <col min="4" max="4" width="16.140625" style="199" customWidth="1"/>
    <col min="5" max="5" width="19.42578125" style="200" customWidth="1"/>
    <col min="6" max="6" width="13.85546875" style="199" customWidth="1"/>
    <col min="7" max="7" width="41" style="200" customWidth="1"/>
    <col min="8" max="8" width="29.7109375" style="200" customWidth="1"/>
    <col min="9" max="9" width="19.85546875" style="200" customWidth="1"/>
    <col min="10" max="10" width="25" style="200" customWidth="1"/>
    <col min="11" max="11" width="26.5703125" style="200" customWidth="1"/>
    <col min="12" max="12" width="12.42578125" style="200" customWidth="1"/>
    <col min="13" max="13" width="15.5703125" style="200" customWidth="1"/>
    <col min="14" max="14" width="24.85546875" style="200" customWidth="1"/>
    <col min="15" max="15" width="10.5703125" style="200" bestFit="1" customWidth="1"/>
    <col min="16" max="16" width="10.5703125" style="199" bestFit="1" customWidth="1"/>
    <col min="17" max="17" width="10.7109375" style="200" bestFit="1" customWidth="1"/>
    <col min="18" max="18" width="24.7109375" style="216" customWidth="1"/>
    <col min="19" max="19" width="10.7109375" style="200" bestFit="1" customWidth="1"/>
    <col min="20" max="20" width="15.7109375" style="200" customWidth="1"/>
    <col min="21" max="21" width="15.42578125" style="200" customWidth="1"/>
    <col min="22" max="22" width="14.5703125" style="200" customWidth="1"/>
    <col min="23" max="23" width="13.28515625" style="200" customWidth="1"/>
    <col min="24" max="24" width="14.5703125" style="199" customWidth="1"/>
    <col min="25" max="25" width="16.42578125" style="200" customWidth="1"/>
    <col min="26" max="26" width="34.28515625" style="200" hidden="1" customWidth="1"/>
    <col min="27" max="27" width="22.140625" style="200" customWidth="1"/>
    <col min="28" max="28" width="12.85546875" style="199" customWidth="1"/>
    <col min="29" max="29" width="21.7109375" style="200" customWidth="1"/>
    <col min="30" max="16384" width="11.42578125" style="200"/>
  </cols>
  <sheetData>
    <row r="1" spans="1:29" ht="24" customHeight="1" x14ac:dyDescent="0.25">
      <c r="C1" s="223" t="s">
        <v>11</v>
      </c>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row>
    <row r="2" spans="1:29" ht="26.25" x14ac:dyDescent="0.25">
      <c r="C2" s="223" t="s">
        <v>1002</v>
      </c>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row>
    <row r="3" spans="1:29" ht="26.25" x14ac:dyDescent="0.25">
      <c r="C3" s="223" t="s">
        <v>1003</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row>
    <row r="4" spans="1:29" ht="15.75" x14ac:dyDescent="0.25">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row>
    <row r="5" spans="1:29" s="201" customFormat="1" ht="60" x14ac:dyDescent="0.25">
      <c r="A5" s="132" t="s">
        <v>794</v>
      </c>
      <c r="B5" s="132" t="s">
        <v>1001</v>
      </c>
      <c r="C5" s="132" t="s">
        <v>796</v>
      </c>
      <c r="D5" s="132" t="s">
        <v>797</v>
      </c>
      <c r="E5" s="132" t="s">
        <v>798</v>
      </c>
      <c r="F5" s="132" t="s">
        <v>799</v>
      </c>
      <c r="G5" s="132" t="s">
        <v>800</v>
      </c>
      <c r="H5" s="132" t="s">
        <v>801</v>
      </c>
      <c r="I5" s="132" t="s">
        <v>802</v>
      </c>
      <c r="J5" s="132" t="s">
        <v>803</v>
      </c>
      <c r="K5" s="132" t="s">
        <v>124</v>
      </c>
      <c r="L5" s="132" t="s">
        <v>126</v>
      </c>
      <c r="M5" s="132" t="s">
        <v>804</v>
      </c>
      <c r="N5" s="132" t="s">
        <v>805</v>
      </c>
      <c r="O5" s="132" t="s">
        <v>806</v>
      </c>
      <c r="P5" s="132" t="s">
        <v>807</v>
      </c>
      <c r="Q5" s="132" t="s">
        <v>808</v>
      </c>
      <c r="R5" s="132" t="s">
        <v>809</v>
      </c>
      <c r="S5" s="132" t="s">
        <v>996</v>
      </c>
      <c r="T5" s="132" t="s">
        <v>810</v>
      </c>
      <c r="U5" s="132" t="s">
        <v>997</v>
      </c>
      <c r="V5" s="132" t="s">
        <v>811</v>
      </c>
      <c r="W5" s="132" t="s">
        <v>812</v>
      </c>
      <c r="X5" s="132" t="s">
        <v>813</v>
      </c>
      <c r="Y5" s="132" t="s">
        <v>814</v>
      </c>
      <c r="Z5" s="132" t="s">
        <v>972</v>
      </c>
      <c r="AA5" s="132" t="s">
        <v>815</v>
      </c>
      <c r="AB5" s="132" t="s">
        <v>816</v>
      </c>
      <c r="AC5" s="132" t="s">
        <v>926</v>
      </c>
    </row>
    <row r="6" spans="1:29" ht="120" x14ac:dyDescent="0.25">
      <c r="A6" s="198">
        <v>2017</v>
      </c>
      <c r="B6" s="196">
        <v>42914</v>
      </c>
      <c r="C6" s="202" t="s">
        <v>3</v>
      </c>
      <c r="D6" s="198">
        <v>60</v>
      </c>
      <c r="E6" s="202" t="s">
        <v>922</v>
      </c>
      <c r="F6" s="198">
        <v>15</v>
      </c>
      <c r="G6" s="202" t="s">
        <v>555</v>
      </c>
      <c r="H6" s="202" t="s">
        <v>169</v>
      </c>
      <c r="I6" s="203">
        <v>860053274</v>
      </c>
      <c r="J6" s="202" t="s">
        <v>817</v>
      </c>
      <c r="K6" s="202" t="s">
        <v>0</v>
      </c>
      <c r="L6" s="198" t="s">
        <v>920</v>
      </c>
      <c r="M6" s="198" t="s">
        <v>921</v>
      </c>
      <c r="N6" s="197">
        <v>50000000</v>
      </c>
      <c r="O6" s="202" t="s">
        <v>820</v>
      </c>
      <c r="P6" s="202">
        <v>0</v>
      </c>
      <c r="Q6" s="202" t="s">
        <v>825</v>
      </c>
      <c r="R6" s="197">
        <v>25000000</v>
      </c>
      <c r="S6" s="202" t="s">
        <v>848</v>
      </c>
      <c r="T6" s="196">
        <v>42923</v>
      </c>
      <c r="U6" s="204">
        <v>43196</v>
      </c>
      <c r="V6" s="202" t="s">
        <v>819</v>
      </c>
      <c r="W6" s="202" t="s">
        <v>825</v>
      </c>
      <c r="X6" s="202" t="s">
        <v>876</v>
      </c>
      <c r="Y6" s="202" t="s">
        <v>829</v>
      </c>
      <c r="Z6" s="197">
        <v>39974414</v>
      </c>
      <c r="AA6" s="205">
        <f>+Z6/(N6+R6)</f>
        <v>0.5329921866666667</v>
      </c>
      <c r="AB6" s="206">
        <v>0.5329921866666667</v>
      </c>
      <c r="AC6" s="202" t="s">
        <v>828</v>
      </c>
    </row>
    <row r="7" spans="1:29" ht="150" x14ac:dyDescent="0.25">
      <c r="A7" s="198">
        <v>2017</v>
      </c>
      <c r="B7" s="196">
        <v>42951</v>
      </c>
      <c r="C7" s="202" t="s">
        <v>158</v>
      </c>
      <c r="D7" s="198">
        <v>64</v>
      </c>
      <c r="E7" s="202" t="s">
        <v>842</v>
      </c>
      <c r="F7" s="198">
        <v>7</v>
      </c>
      <c r="G7" s="202" t="s">
        <v>605</v>
      </c>
      <c r="H7" s="202" t="s">
        <v>214</v>
      </c>
      <c r="I7" s="203">
        <v>900280219</v>
      </c>
      <c r="J7" s="202" t="s">
        <v>817</v>
      </c>
      <c r="K7" s="202" t="s">
        <v>0</v>
      </c>
      <c r="L7" s="198" t="s">
        <v>930</v>
      </c>
      <c r="M7" s="198" t="s">
        <v>931</v>
      </c>
      <c r="N7" s="197">
        <v>20000000</v>
      </c>
      <c r="O7" s="202" t="s">
        <v>820</v>
      </c>
      <c r="P7" s="202">
        <v>0</v>
      </c>
      <c r="Q7" s="202" t="s">
        <v>825</v>
      </c>
      <c r="R7" s="197">
        <v>5000000</v>
      </c>
      <c r="S7" s="202" t="s">
        <v>849</v>
      </c>
      <c r="T7" s="196">
        <v>42962</v>
      </c>
      <c r="U7" s="204">
        <v>43145</v>
      </c>
      <c r="V7" s="202" t="s">
        <v>819</v>
      </c>
      <c r="W7" s="202" t="s">
        <v>820</v>
      </c>
      <c r="X7" s="202">
        <v>0</v>
      </c>
      <c r="Y7" s="202" t="s">
        <v>829</v>
      </c>
      <c r="Z7" s="197">
        <f>20000000+1035550</f>
        <v>21035550</v>
      </c>
      <c r="AA7" s="205">
        <f>+Z7/(N7+R7)</f>
        <v>0.841422</v>
      </c>
      <c r="AB7" s="206">
        <v>0.841422</v>
      </c>
      <c r="AC7" s="202" t="s">
        <v>828</v>
      </c>
    </row>
    <row r="8" spans="1:29" ht="135" x14ac:dyDescent="0.25">
      <c r="A8" s="198">
        <v>2017</v>
      </c>
      <c r="B8" s="196">
        <v>42902</v>
      </c>
      <c r="C8" s="202" t="s">
        <v>158</v>
      </c>
      <c r="D8" s="198">
        <v>57</v>
      </c>
      <c r="E8" s="202" t="s">
        <v>842</v>
      </c>
      <c r="F8" s="198">
        <v>3</v>
      </c>
      <c r="G8" s="202" t="s">
        <v>557</v>
      </c>
      <c r="H8" s="202" t="s">
        <v>556</v>
      </c>
      <c r="I8" s="203">
        <v>900542932</v>
      </c>
      <c r="J8" s="202" t="s">
        <v>817</v>
      </c>
      <c r="K8" s="202" t="s">
        <v>153</v>
      </c>
      <c r="L8" s="198">
        <v>310</v>
      </c>
      <c r="M8" s="198">
        <v>381</v>
      </c>
      <c r="N8" s="197">
        <v>3000000</v>
      </c>
      <c r="O8" s="202" t="s">
        <v>820</v>
      </c>
      <c r="P8" s="202">
        <v>0</v>
      </c>
      <c r="Q8" s="202" t="s">
        <v>820</v>
      </c>
      <c r="R8" s="202">
        <v>0</v>
      </c>
      <c r="S8" s="202" t="s">
        <v>848</v>
      </c>
      <c r="T8" s="196">
        <v>42916</v>
      </c>
      <c r="U8" s="204">
        <v>43129</v>
      </c>
      <c r="V8" s="202" t="s">
        <v>819</v>
      </c>
      <c r="W8" s="202" t="s">
        <v>820</v>
      </c>
      <c r="X8" s="202">
        <v>0</v>
      </c>
      <c r="Y8" s="202" t="s">
        <v>829</v>
      </c>
      <c r="Z8" s="197">
        <v>0</v>
      </c>
      <c r="AA8" s="205">
        <f>+Z8/N8</f>
        <v>0</v>
      </c>
      <c r="AB8" s="206">
        <v>0.8571428571428571</v>
      </c>
      <c r="AC8" s="202" t="s">
        <v>828</v>
      </c>
    </row>
    <row r="9" spans="1:29" ht="105" x14ac:dyDescent="0.25">
      <c r="A9" s="198">
        <v>2017</v>
      </c>
      <c r="B9" s="196">
        <v>42366</v>
      </c>
      <c r="C9" s="202" t="s">
        <v>166</v>
      </c>
      <c r="D9" s="198">
        <v>6104</v>
      </c>
      <c r="E9" s="202" t="s">
        <v>995</v>
      </c>
      <c r="F9" s="198">
        <v>1</v>
      </c>
      <c r="G9" s="202" t="s">
        <v>532</v>
      </c>
      <c r="H9" s="202" t="s">
        <v>175</v>
      </c>
      <c r="I9" s="203">
        <v>830095213</v>
      </c>
      <c r="J9" s="202" t="s">
        <v>817</v>
      </c>
      <c r="K9" s="202" t="s">
        <v>153</v>
      </c>
      <c r="L9" s="198">
        <v>284</v>
      </c>
      <c r="M9" s="198">
        <v>304</v>
      </c>
      <c r="N9" s="202"/>
      <c r="O9" s="202" t="s">
        <v>820</v>
      </c>
      <c r="P9" s="202">
        <v>0</v>
      </c>
      <c r="Q9" s="202" t="s">
        <v>825</v>
      </c>
      <c r="R9" s="197">
        <v>10800000</v>
      </c>
      <c r="S9" s="202" t="s">
        <v>1004</v>
      </c>
      <c r="T9" s="196">
        <v>42370</v>
      </c>
      <c r="U9" s="204">
        <v>43159</v>
      </c>
      <c r="V9" s="202" t="s">
        <v>819</v>
      </c>
      <c r="W9" s="202" t="s">
        <v>825</v>
      </c>
      <c r="X9" s="202" t="s">
        <v>823</v>
      </c>
      <c r="Y9" s="202" t="s">
        <v>829</v>
      </c>
      <c r="Z9" s="197">
        <v>4826959</v>
      </c>
      <c r="AA9" s="205">
        <f>+Z9/R9</f>
        <v>0.44694064814814816</v>
      </c>
      <c r="AB9" s="207">
        <v>0.44694064814814816</v>
      </c>
      <c r="AC9" s="202" t="s">
        <v>828</v>
      </c>
    </row>
    <row r="10" spans="1:29" ht="120" x14ac:dyDescent="0.25">
      <c r="A10" s="198">
        <v>2017</v>
      </c>
      <c r="B10" s="196">
        <v>42914</v>
      </c>
      <c r="C10" s="202" t="s">
        <v>3</v>
      </c>
      <c r="D10" s="198">
        <v>60</v>
      </c>
      <c r="E10" s="202" t="s">
        <v>922</v>
      </c>
      <c r="F10" s="198">
        <v>15</v>
      </c>
      <c r="G10" s="202" t="s">
        <v>555</v>
      </c>
      <c r="H10" s="202" t="s">
        <v>169</v>
      </c>
      <c r="I10" s="203">
        <v>860053274</v>
      </c>
      <c r="J10" s="202" t="s">
        <v>817</v>
      </c>
      <c r="K10" s="202" t="s">
        <v>4</v>
      </c>
      <c r="L10" s="198" t="s">
        <v>918</v>
      </c>
      <c r="M10" s="198" t="s">
        <v>919</v>
      </c>
      <c r="N10" s="197">
        <v>60000000</v>
      </c>
      <c r="O10" s="202" t="s">
        <v>820</v>
      </c>
      <c r="P10" s="202">
        <v>0</v>
      </c>
      <c r="Q10" s="202" t="s">
        <v>825</v>
      </c>
      <c r="R10" s="197">
        <v>30000000</v>
      </c>
      <c r="S10" s="202" t="s">
        <v>848</v>
      </c>
      <c r="T10" s="196">
        <v>42923</v>
      </c>
      <c r="U10" s="204">
        <v>43196</v>
      </c>
      <c r="V10" s="202" t="s">
        <v>819</v>
      </c>
      <c r="W10" s="202" t="s">
        <v>825</v>
      </c>
      <c r="X10" s="202" t="s">
        <v>876</v>
      </c>
      <c r="Y10" s="202" t="s">
        <v>829</v>
      </c>
      <c r="Z10" s="197">
        <v>49271407</v>
      </c>
      <c r="AA10" s="205">
        <f>+Z10/(N10+R10)</f>
        <v>0.54746007777777783</v>
      </c>
      <c r="AB10" s="206">
        <v>0.54746007777777783</v>
      </c>
      <c r="AC10" s="202" t="s">
        <v>828</v>
      </c>
    </row>
    <row r="11" spans="1:29" ht="195" x14ac:dyDescent="0.25">
      <c r="A11" s="198">
        <v>2017</v>
      </c>
      <c r="B11" s="196">
        <v>42857</v>
      </c>
      <c r="C11" s="202" t="s">
        <v>5</v>
      </c>
      <c r="D11" s="198">
        <v>52</v>
      </c>
      <c r="E11" s="202" t="s">
        <v>845</v>
      </c>
      <c r="F11" s="198">
        <v>5</v>
      </c>
      <c r="G11" s="202" t="s">
        <v>534</v>
      </c>
      <c r="H11" s="202" t="s">
        <v>533</v>
      </c>
      <c r="I11" s="203">
        <v>900183528</v>
      </c>
      <c r="J11" s="202" t="s">
        <v>817</v>
      </c>
      <c r="K11" s="202" t="s">
        <v>4</v>
      </c>
      <c r="L11" s="198">
        <v>282</v>
      </c>
      <c r="M11" s="198">
        <v>329</v>
      </c>
      <c r="N11" s="197">
        <v>27000000</v>
      </c>
      <c r="O11" s="202" t="s">
        <v>820</v>
      </c>
      <c r="P11" s="202">
        <v>0</v>
      </c>
      <c r="Q11" s="202" t="s">
        <v>820</v>
      </c>
      <c r="R11" s="202">
        <v>0</v>
      </c>
      <c r="S11" s="202" t="s">
        <v>834</v>
      </c>
      <c r="T11" s="196">
        <v>42857</v>
      </c>
      <c r="U11" s="204">
        <v>43162</v>
      </c>
      <c r="V11" s="202" t="s">
        <v>819</v>
      </c>
      <c r="W11" s="202" t="s">
        <v>820</v>
      </c>
      <c r="X11" s="202">
        <v>0</v>
      </c>
      <c r="Y11" s="202" t="s">
        <v>829</v>
      </c>
      <c r="Z11" s="197">
        <v>1890431</v>
      </c>
      <c r="AA11" s="205">
        <f t="shared" ref="AA11:AA74" si="0">+Z11/N11</f>
        <v>7.001596296296296E-2</v>
      </c>
      <c r="AB11" s="205">
        <v>0.8</v>
      </c>
      <c r="AC11" s="202" t="s">
        <v>828</v>
      </c>
    </row>
    <row r="12" spans="1:29" ht="195" x14ac:dyDescent="0.25">
      <c r="A12" s="198">
        <v>2017</v>
      </c>
      <c r="B12" s="196">
        <v>43055</v>
      </c>
      <c r="C12" s="202" t="s">
        <v>62</v>
      </c>
      <c r="D12" s="198">
        <v>93</v>
      </c>
      <c r="E12" s="202" t="s">
        <v>922</v>
      </c>
      <c r="F12" s="198">
        <v>2</v>
      </c>
      <c r="G12" s="202" t="s">
        <v>608</v>
      </c>
      <c r="H12" s="202" t="s">
        <v>607</v>
      </c>
      <c r="I12" s="203">
        <v>830110570</v>
      </c>
      <c r="J12" s="202" t="s">
        <v>817</v>
      </c>
      <c r="K12" s="202" t="s">
        <v>141</v>
      </c>
      <c r="L12" s="198">
        <v>389</v>
      </c>
      <c r="M12" s="198">
        <v>563</v>
      </c>
      <c r="N12" s="197">
        <v>30000000</v>
      </c>
      <c r="O12" s="202" t="s">
        <v>820</v>
      </c>
      <c r="P12" s="202">
        <v>0</v>
      </c>
      <c r="Q12" s="202" t="s">
        <v>820</v>
      </c>
      <c r="R12" s="202">
        <v>0</v>
      </c>
      <c r="S12" s="202" t="s">
        <v>960</v>
      </c>
      <c r="T12" s="196">
        <v>43066</v>
      </c>
      <c r="U12" s="204">
        <v>43110</v>
      </c>
      <c r="V12" s="202" t="s">
        <v>819</v>
      </c>
      <c r="W12" s="202" t="s">
        <v>825</v>
      </c>
      <c r="X12" s="202" t="s">
        <v>911</v>
      </c>
      <c r="Y12" s="202" t="s">
        <v>829</v>
      </c>
      <c r="Z12" s="197">
        <v>0</v>
      </c>
      <c r="AA12" s="205">
        <f t="shared" si="0"/>
        <v>0</v>
      </c>
      <c r="AB12" s="208">
        <v>0</v>
      </c>
      <c r="AC12" s="202" t="s">
        <v>828</v>
      </c>
    </row>
    <row r="13" spans="1:29" ht="180" x14ac:dyDescent="0.25">
      <c r="A13" s="198">
        <v>2017</v>
      </c>
      <c r="B13" s="196">
        <v>42888</v>
      </c>
      <c r="C13" s="202" t="s">
        <v>9</v>
      </c>
      <c r="D13" s="198">
        <v>53</v>
      </c>
      <c r="E13" s="202" t="s">
        <v>821</v>
      </c>
      <c r="F13" s="198">
        <v>1</v>
      </c>
      <c r="G13" s="202" t="s">
        <v>559</v>
      </c>
      <c r="H13" s="202" t="s">
        <v>225</v>
      </c>
      <c r="I13" s="203">
        <v>41565172</v>
      </c>
      <c r="J13" s="202" t="s">
        <v>817</v>
      </c>
      <c r="K13" s="202" t="s">
        <v>6</v>
      </c>
      <c r="L13" s="198" t="s">
        <v>909</v>
      </c>
      <c r="M13" s="198" t="s">
        <v>910</v>
      </c>
      <c r="N13" s="197">
        <v>61180000</v>
      </c>
      <c r="O13" s="202" t="s">
        <v>820</v>
      </c>
      <c r="P13" s="202">
        <v>0</v>
      </c>
      <c r="Q13" s="202" t="s">
        <v>825</v>
      </c>
      <c r="R13" s="197">
        <v>4370000</v>
      </c>
      <c r="S13" s="202" t="s">
        <v>848</v>
      </c>
      <c r="T13" s="196">
        <v>42890</v>
      </c>
      <c r="U13" s="204">
        <v>43118</v>
      </c>
      <c r="V13" s="202" t="s">
        <v>819</v>
      </c>
      <c r="W13" s="202" t="s">
        <v>825</v>
      </c>
      <c r="X13" s="202" t="s">
        <v>911</v>
      </c>
      <c r="Y13" s="202" t="s">
        <v>829</v>
      </c>
      <c r="Z13" s="197">
        <v>61180000</v>
      </c>
      <c r="AA13" s="205">
        <f>+Z13/(N13+R13)</f>
        <v>0.93333333333333335</v>
      </c>
      <c r="AB13" s="205">
        <f>7/9</f>
        <v>0.77777777777777779</v>
      </c>
      <c r="AC13" s="202" t="s">
        <v>828</v>
      </c>
    </row>
    <row r="14" spans="1:29" ht="75" x14ac:dyDescent="0.25">
      <c r="A14" s="198">
        <v>2017</v>
      </c>
      <c r="B14" s="196">
        <v>42547</v>
      </c>
      <c r="C14" s="202" t="s">
        <v>9</v>
      </c>
      <c r="D14" s="198">
        <v>55</v>
      </c>
      <c r="E14" s="202" t="s">
        <v>821</v>
      </c>
      <c r="F14" s="198">
        <v>1</v>
      </c>
      <c r="G14" s="202" t="s">
        <v>558</v>
      </c>
      <c r="H14" s="202" t="s">
        <v>8</v>
      </c>
      <c r="I14" s="203">
        <v>900521065</v>
      </c>
      <c r="J14" s="202" t="s">
        <v>817</v>
      </c>
      <c r="K14" s="202" t="s">
        <v>6</v>
      </c>
      <c r="L14" s="198">
        <v>355</v>
      </c>
      <c r="M14" s="198">
        <v>413</v>
      </c>
      <c r="N14" s="202"/>
      <c r="O14" s="202" t="s">
        <v>820</v>
      </c>
      <c r="P14" s="202">
        <v>0</v>
      </c>
      <c r="Q14" s="202" t="s">
        <v>825</v>
      </c>
      <c r="R14" s="197">
        <v>87360000</v>
      </c>
      <c r="S14" s="202" t="s">
        <v>912</v>
      </c>
      <c r="T14" s="196">
        <v>42548</v>
      </c>
      <c r="U14" s="204">
        <v>43126</v>
      </c>
      <c r="V14" s="202" t="s">
        <v>819</v>
      </c>
      <c r="W14" s="202" t="s">
        <v>825</v>
      </c>
      <c r="X14" s="202" t="s">
        <v>849</v>
      </c>
      <c r="Y14" s="202" t="s">
        <v>829</v>
      </c>
      <c r="Z14" s="197">
        <v>72800000</v>
      </c>
      <c r="AA14" s="205">
        <f>+Z14/R14</f>
        <v>0.83333333333333337</v>
      </c>
      <c r="AB14" s="206">
        <v>0.91666666666666663</v>
      </c>
      <c r="AC14" s="202" t="s">
        <v>828</v>
      </c>
    </row>
    <row r="15" spans="1:29" ht="270" x14ac:dyDescent="0.25">
      <c r="A15" s="198">
        <v>2017</v>
      </c>
      <c r="B15" s="196">
        <v>43017</v>
      </c>
      <c r="C15" s="202" t="s">
        <v>613</v>
      </c>
      <c r="D15" s="198">
        <v>30023607</v>
      </c>
      <c r="E15" s="202" t="s">
        <v>994</v>
      </c>
      <c r="F15" s="198">
        <v>9</v>
      </c>
      <c r="G15" s="202" t="s">
        <v>614</v>
      </c>
      <c r="H15" s="202" t="s">
        <v>612</v>
      </c>
      <c r="I15" s="203">
        <v>830103828</v>
      </c>
      <c r="J15" s="202" t="s">
        <v>817</v>
      </c>
      <c r="K15" s="202" t="s">
        <v>10</v>
      </c>
      <c r="L15" s="198">
        <v>346</v>
      </c>
      <c r="M15" s="198">
        <v>527</v>
      </c>
      <c r="N15" s="197">
        <v>457436</v>
      </c>
      <c r="O15" s="202" t="s">
        <v>820</v>
      </c>
      <c r="P15" s="202">
        <v>0</v>
      </c>
      <c r="Q15" s="202" t="s">
        <v>820</v>
      </c>
      <c r="R15" s="202">
        <v>0</v>
      </c>
      <c r="S15" s="202" t="s">
        <v>971</v>
      </c>
      <c r="T15" s="196">
        <v>43032</v>
      </c>
      <c r="U15" s="204">
        <v>43190</v>
      </c>
      <c r="V15" s="202" t="s">
        <v>819</v>
      </c>
      <c r="W15" s="202" t="s">
        <v>820</v>
      </c>
      <c r="X15" s="202">
        <v>0</v>
      </c>
      <c r="Y15" s="202" t="s">
        <v>829</v>
      </c>
      <c r="Z15" s="197">
        <v>228718</v>
      </c>
      <c r="AA15" s="205">
        <f t="shared" si="0"/>
        <v>0.5</v>
      </c>
      <c r="AB15" s="209">
        <v>0.2</v>
      </c>
      <c r="AC15" s="202" t="s">
        <v>828</v>
      </c>
    </row>
    <row r="16" spans="1:29" ht="135" x14ac:dyDescent="0.25">
      <c r="A16" s="198">
        <v>2017</v>
      </c>
      <c r="B16" s="196">
        <v>42719</v>
      </c>
      <c r="C16" s="202" t="s">
        <v>5</v>
      </c>
      <c r="D16" s="198">
        <v>76</v>
      </c>
      <c r="E16" s="202" t="s">
        <v>821</v>
      </c>
      <c r="F16" s="198">
        <v>1</v>
      </c>
      <c r="G16" s="202" t="s">
        <v>610</v>
      </c>
      <c r="H16" s="202" t="s">
        <v>13</v>
      </c>
      <c r="I16" s="203">
        <v>830016046</v>
      </c>
      <c r="J16" s="202" t="s">
        <v>817</v>
      </c>
      <c r="K16" s="202" t="s">
        <v>10</v>
      </c>
      <c r="L16" s="198">
        <v>480</v>
      </c>
      <c r="M16" s="198">
        <v>601</v>
      </c>
      <c r="N16" s="202"/>
      <c r="O16" s="202" t="s">
        <v>820</v>
      </c>
      <c r="P16" s="202">
        <v>0</v>
      </c>
      <c r="Q16" s="202" t="s">
        <v>825</v>
      </c>
      <c r="R16" s="197">
        <v>4500000</v>
      </c>
      <c r="S16" s="202" t="s">
        <v>912</v>
      </c>
      <c r="T16" s="196">
        <v>42720</v>
      </c>
      <c r="U16" s="204">
        <v>43174</v>
      </c>
      <c r="V16" s="202" t="s">
        <v>819</v>
      </c>
      <c r="W16" s="202" t="s">
        <v>825</v>
      </c>
      <c r="X16" s="202" t="s">
        <v>906</v>
      </c>
      <c r="Y16" s="202" t="s">
        <v>829</v>
      </c>
      <c r="Z16" s="197">
        <v>0</v>
      </c>
      <c r="AA16" s="205">
        <f>+Z16/R16</f>
        <v>0</v>
      </c>
      <c r="AB16" s="208">
        <v>0.8</v>
      </c>
      <c r="AC16" s="202" t="s">
        <v>828</v>
      </c>
    </row>
    <row r="17" spans="1:29" ht="60" x14ac:dyDescent="0.25">
      <c r="A17" s="198">
        <v>2017</v>
      </c>
      <c r="B17" s="196">
        <v>42831</v>
      </c>
      <c r="C17" s="202" t="s">
        <v>12</v>
      </c>
      <c r="D17" s="198">
        <v>47</v>
      </c>
      <c r="E17" s="202" t="s">
        <v>819</v>
      </c>
      <c r="F17" s="198" t="s">
        <v>819</v>
      </c>
      <c r="G17" s="202" t="s">
        <v>617</v>
      </c>
      <c r="H17" s="202" t="s">
        <v>11</v>
      </c>
      <c r="I17" s="203">
        <v>899999061</v>
      </c>
      <c r="J17" s="202" t="s">
        <v>817</v>
      </c>
      <c r="K17" s="202" t="s">
        <v>10</v>
      </c>
      <c r="L17" s="198">
        <v>211</v>
      </c>
      <c r="M17" s="198">
        <v>438</v>
      </c>
      <c r="N17" s="197">
        <v>593200</v>
      </c>
      <c r="O17" s="202" t="s">
        <v>820</v>
      </c>
      <c r="P17" s="202">
        <v>0</v>
      </c>
      <c r="Q17" s="202" t="s">
        <v>820</v>
      </c>
      <c r="R17" s="202">
        <v>0</v>
      </c>
      <c r="S17" s="202" t="s">
        <v>819</v>
      </c>
      <c r="T17" s="196">
        <v>42831</v>
      </c>
      <c r="U17" s="202" t="s">
        <v>819</v>
      </c>
      <c r="V17" s="202" t="s">
        <v>819</v>
      </c>
      <c r="W17" s="202" t="s">
        <v>820</v>
      </c>
      <c r="X17" s="202">
        <v>0</v>
      </c>
      <c r="Y17" s="202" t="s">
        <v>819</v>
      </c>
      <c r="Z17" s="197">
        <v>593200</v>
      </c>
      <c r="AA17" s="205">
        <f t="shared" si="0"/>
        <v>1</v>
      </c>
      <c r="AB17" s="202" t="s">
        <v>819</v>
      </c>
      <c r="AC17" s="202" t="s">
        <v>819</v>
      </c>
    </row>
    <row r="18" spans="1:29" ht="270" x14ac:dyDescent="0.25">
      <c r="A18" s="198">
        <v>2017</v>
      </c>
      <c r="B18" s="196">
        <v>43017</v>
      </c>
      <c r="C18" s="202" t="s">
        <v>613</v>
      </c>
      <c r="D18" s="198">
        <v>30023607</v>
      </c>
      <c r="E18" s="202" t="s">
        <v>994</v>
      </c>
      <c r="F18" s="198">
        <v>9</v>
      </c>
      <c r="G18" s="202" t="s">
        <v>614</v>
      </c>
      <c r="H18" s="202" t="s">
        <v>615</v>
      </c>
      <c r="I18" s="203">
        <v>825000461</v>
      </c>
      <c r="J18" s="202" t="s">
        <v>817</v>
      </c>
      <c r="K18" s="202" t="s">
        <v>10</v>
      </c>
      <c r="L18" s="198">
        <v>346</v>
      </c>
      <c r="M18" s="198">
        <v>526</v>
      </c>
      <c r="N18" s="197">
        <v>29512000</v>
      </c>
      <c r="O18" s="202" t="s">
        <v>820</v>
      </c>
      <c r="P18" s="202">
        <v>0</v>
      </c>
      <c r="Q18" s="202" t="s">
        <v>820</v>
      </c>
      <c r="R18" s="202">
        <v>0</v>
      </c>
      <c r="S18" s="202" t="s">
        <v>971</v>
      </c>
      <c r="T18" s="196">
        <v>43032</v>
      </c>
      <c r="U18" s="204">
        <v>43190</v>
      </c>
      <c r="V18" s="202" t="s">
        <v>819</v>
      </c>
      <c r="W18" s="202" t="s">
        <v>820</v>
      </c>
      <c r="X18" s="202">
        <v>0</v>
      </c>
      <c r="Y18" s="202" t="s">
        <v>829</v>
      </c>
      <c r="Z18" s="197">
        <v>5902400</v>
      </c>
      <c r="AA18" s="205">
        <f t="shared" si="0"/>
        <v>0.2</v>
      </c>
      <c r="AB18" s="209">
        <v>0.2</v>
      </c>
      <c r="AC18" s="202" t="s">
        <v>828</v>
      </c>
    </row>
    <row r="19" spans="1:29" ht="60" x14ac:dyDescent="0.25">
      <c r="A19" s="198">
        <v>2017</v>
      </c>
      <c r="B19" s="196">
        <v>42887</v>
      </c>
      <c r="C19" s="202" t="s">
        <v>12</v>
      </c>
      <c r="D19" s="198">
        <v>47</v>
      </c>
      <c r="E19" s="202" t="s">
        <v>819</v>
      </c>
      <c r="F19" s="198" t="s">
        <v>819</v>
      </c>
      <c r="G19" s="202" t="s">
        <v>560</v>
      </c>
      <c r="H19" s="202" t="s">
        <v>11</v>
      </c>
      <c r="I19" s="203">
        <v>899999061</v>
      </c>
      <c r="J19" s="202" t="s">
        <v>817</v>
      </c>
      <c r="K19" s="202" t="s">
        <v>10</v>
      </c>
      <c r="L19" s="198">
        <v>211</v>
      </c>
      <c r="M19" s="198">
        <v>414</v>
      </c>
      <c r="N19" s="197">
        <v>600000</v>
      </c>
      <c r="O19" s="202" t="s">
        <v>820</v>
      </c>
      <c r="P19" s="202">
        <v>0</v>
      </c>
      <c r="Q19" s="202" t="s">
        <v>820</v>
      </c>
      <c r="R19" s="202">
        <v>0</v>
      </c>
      <c r="S19" s="202" t="s">
        <v>819</v>
      </c>
      <c r="T19" s="196">
        <v>42887</v>
      </c>
      <c r="U19" s="202" t="s">
        <v>819</v>
      </c>
      <c r="V19" s="202" t="s">
        <v>819</v>
      </c>
      <c r="W19" s="202" t="s">
        <v>820</v>
      </c>
      <c r="X19" s="202">
        <v>0</v>
      </c>
      <c r="Y19" s="202" t="s">
        <v>819</v>
      </c>
      <c r="Z19" s="197">
        <v>600000</v>
      </c>
      <c r="AA19" s="205">
        <f t="shared" si="0"/>
        <v>1</v>
      </c>
      <c r="AB19" s="202" t="s">
        <v>819</v>
      </c>
      <c r="AC19" s="202" t="s">
        <v>819</v>
      </c>
    </row>
    <row r="20" spans="1:29" ht="30" x14ac:dyDescent="0.25">
      <c r="A20" s="198">
        <v>2017</v>
      </c>
      <c r="B20" s="196">
        <v>42831</v>
      </c>
      <c r="C20" s="202" t="s">
        <v>12</v>
      </c>
      <c r="D20" s="198">
        <v>47</v>
      </c>
      <c r="E20" s="202" t="s">
        <v>819</v>
      </c>
      <c r="F20" s="198" t="s">
        <v>819</v>
      </c>
      <c r="G20" s="202" t="s">
        <v>535</v>
      </c>
      <c r="H20" s="202" t="s">
        <v>11</v>
      </c>
      <c r="I20" s="203">
        <v>899999061</v>
      </c>
      <c r="J20" s="202" t="s">
        <v>817</v>
      </c>
      <c r="K20" s="202" t="s">
        <v>10</v>
      </c>
      <c r="L20" s="198">
        <v>211</v>
      </c>
      <c r="M20" s="198">
        <v>320</v>
      </c>
      <c r="N20" s="197">
        <v>600000</v>
      </c>
      <c r="O20" s="202" t="s">
        <v>820</v>
      </c>
      <c r="P20" s="202">
        <v>0</v>
      </c>
      <c r="Q20" s="202" t="s">
        <v>820</v>
      </c>
      <c r="R20" s="202">
        <v>0</v>
      </c>
      <c r="S20" s="202" t="s">
        <v>819</v>
      </c>
      <c r="T20" s="196">
        <v>42831</v>
      </c>
      <c r="U20" s="202" t="s">
        <v>819</v>
      </c>
      <c r="V20" s="202" t="s">
        <v>819</v>
      </c>
      <c r="W20" s="202" t="s">
        <v>820</v>
      </c>
      <c r="X20" s="202">
        <v>0</v>
      </c>
      <c r="Y20" s="202" t="s">
        <v>819</v>
      </c>
      <c r="Z20" s="197">
        <v>600000</v>
      </c>
      <c r="AA20" s="205">
        <f t="shared" si="0"/>
        <v>1</v>
      </c>
      <c r="AB20" s="202" t="s">
        <v>819</v>
      </c>
      <c r="AC20" s="202" t="s">
        <v>819</v>
      </c>
    </row>
    <row r="21" spans="1:29" ht="195" x14ac:dyDescent="0.25">
      <c r="A21" s="198">
        <v>2017</v>
      </c>
      <c r="B21" s="196">
        <v>42640</v>
      </c>
      <c r="C21" s="202" t="s">
        <v>5</v>
      </c>
      <c r="D21" s="198">
        <v>68</v>
      </c>
      <c r="E21" s="202" t="s">
        <v>845</v>
      </c>
      <c r="F21" s="198">
        <v>7</v>
      </c>
      <c r="G21" s="202" t="s">
        <v>561</v>
      </c>
      <c r="H21" s="202" t="s">
        <v>215</v>
      </c>
      <c r="I21" s="203">
        <v>830102646</v>
      </c>
      <c r="J21" s="202" t="s">
        <v>817</v>
      </c>
      <c r="K21" s="202" t="s">
        <v>10</v>
      </c>
      <c r="L21" s="198" t="s">
        <v>940</v>
      </c>
      <c r="M21" s="198" t="s">
        <v>941</v>
      </c>
      <c r="N21" s="202"/>
      <c r="O21" s="202" t="s">
        <v>820</v>
      </c>
      <c r="P21" s="202">
        <v>0</v>
      </c>
      <c r="Q21" s="202" t="s">
        <v>825</v>
      </c>
      <c r="R21" s="197">
        <f>5500000+8189763</f>
        <v>13689763</v>
      </c>
      <c r="S21" s="202" t="s">
        <v>849</v>
      </c>
      <c r="T21" s="196">
        <v>42643</v>
      </c>
      <c r="U21" s="204">
        <v>42976</v>
      </c>
      <c r="V21" s="204">
        <v>42996</v>
      </c>
      <c r="W21" s="202" t="s">
        <v>825</v>
      </c>
      <c r="X21" s="202" t="s">
        <v>898</v>
      </c>
      <c r="Y21" s="202" t="s">
        <v>829</v>
      </c>
      <c r="Z21" s="197">
        <f>5500000+8189763</f>
        <v>13689763</v>
      </c>
      <c r="AA21" s="205">
        <f>+Z21/R21</f>
        <v>1</v>
      </c>
      <c r="AB21" s="210">
        <v>1</v>
      </c>
      <c r="AC21" s="202" t="s">
        <v>822</v>
      </c>
    </row>
    <row r="22" spans="1:29" ht="60" x14ac:dyDescent="0.25">
      <c r="A22" s="198">
        <v>2017</v>
      </c>
      <c r="B22" s="196">
        <v>42979</v>
      </c>
      <c r="C22" s="202" t="s">
        <v>12</v>
      </c>
      <c r="D22" s="198">
        <v>47</v>
      </c>
      <c r="E22" s="202" t="s">
        <v>819</v>
      </c>
      <c r="F22" s="198" t="s">
        <v>819</v>
      </c>
      <c r="G22" s="202" t="s">
        <v>616</v>
      </c>
      <c r="H22" s="202" t="s">
        <v>11</v>
      </c>
      <c r="I22" s="203">
        <v>899999061</v>
      </c>
      <c r="J22" s="202" t="s">
        <v>817</v>
      </c>
      <c r="K22" s="202" t="s">
        <v>10</v>
      </c>
      <c r="L22" s="198">
        <v>211</v>
      </c>
      <c r="M22" s="198">
        <v>485</v>
      </c>
      <c r="N22" s="197">
        <v>342400</v>
      </c>
      <c r="O22" s="202" t="s">
        <v>820</v>
      </c>
      <c r="P22" s="202">
        <v>0</v>
      </c>
      <c r="Q22" s="202" t="s">
        <v>820</v>
      </c>
      <c r="R22" s="202">
        <v>0</v>
      </c>
      <c r="S22" s="202" t="s">
        <v>819</v>
      </c>
      <c r="T22" s="196">
        <v>42979</v>
      </c>
      <c r="U22" s="202" t="s">
        <v>819</v>
      </c>
      <c r="V22" s="202" t="s">
        <v>819</v>
      </c>
      <c r="W22" s="202" t="s">
        <v>820</v>
      </c>
      <c r="X22" s="202">
        <v>0</v>
      </c>
      <c r="Y22" s="202" t="s">
        <v>819</v>
      </c>
      <c r="Z22" s="197">
        <v>342400</v>
      </c>
      <c r="AA22" s="205">
        <f t="shared" si="0"/>
        <v>1</v>
      </c>
      <c r="AB22" s="202" t="s">
        <v>819</v>
      </c>
      <c r="AC22" s="202" t="s">
        <v>819</v>
      </c>
    </row>
    <row r="23" spans="1:29" ht="60" x14ac:dyDescent="0.25">
      <c r="A23" s="198">
        <v>2017</v>
      </c>
      <c r="B23" s="196">
        <v>43009</v>
      </c>
      <c r="C23" s="202" t="s">
        <v>12</v>
      </c>
      <c r="D23" s="198">
        <v>47</v>
      </c>
      <c r="E23" s="202" t="s">
        <v>819</v>
      </c>
      <c r="F23" s="198" t="s">
        <v>819</v>
      </c>
      <c r="G23" s="202" t="s">
        <v>611</v>
      </c>
      <c r="H23" s="202" t="s">
        <v>11</v>
      </c>
      <c r="I23" s="203">
        <v>899999061</v>
      </c>
      <c r="J23" s="202" t="s">
        <v>817</v>
      </c>
      <c r="K23" s="202" t="s">
        <v>10</v>
      </c>
      <c r="L23" s="198">
        <v>211</v>
      </c>
      <c r="M23" s="198">
        <v>597</v>
      </c>
      <c r="N23" s="197">
        <v>406000</v>
      </c>
      <c r="O23" s="202" t="s">
        <v>820</v>
      </c>
      <c r="P23" s="202">
        <v>0</v>
      </c>
      <c r="Q23" s="202" t="s">
        <v>820</v>
      </c>
      <c r="R23" s="202">
        <v>0</v>
      </c>
      <c r="S23" s="202" t="s">
        <v>819</v>
      </c>
      <c r="T23" s="196">
        <v>43009</v>
      </c>
      <c r="U23" s="202" t="s">
        <v>819</v>
      </c>
      <c r="V23" s="202" t="s">
        <v>819</v>
      </c>
      <c r="W23" s="202" t="s">
        <v>820</v>
      </c>
      <c r="X23" s="202">
        <v>0</v>
      </c>
      <c r="Y23" s="202" t="s">
        <v>819</v>
      </c>
      <c r="Z23" s="197">
        <v>406000</v>
      </c>
      <c r="AA23" s="205">
        <f t="shared" si="0"/>
        <v>1</v>
      </c>
      <c r="AB23" s="202" t="s">
        <v>819</v>
      </c>
      <c r="AC23" s="202" t="s">
        <v>819</v>
      </c>
    </row>
    <row r="24" spans="1:29" ht="270" x14ac:dyDescent="0.25">
      <c r="A24" s="198">
        <v>2017</v>
      </c>
      <c r="B24" s="196">
        <v>43017</v>
      </c>
      <c r="C24" s="202" t="s">
        <v>613</v>
      </c>
      <c r="D24" s="198">
        <v>30023607</v>
      </c>
      <c r="E24" s="202" t="s">
        <v>994</v>
      </c>
      <c r="F24" s="198">
        <v>9</v>
      </c>
      <c r="G24" s="202" t="s">
        <v>614</v>
      </c>
      <c r="H24" s="202" t="s">
        <v>566</v>
      </c>
      <c r="I24" s="203">
        <v>860071250</v>
      </c>
      <c r="J24" s="202" t="s">
        <v>817</v>
      </c>
      <c r="K24" s="202" t="s">
        <v>10</v>
      </c>
      <c r="L24" s="198">
        <v>346</v>
      </c>
      <c r="M24" s="198">
        <v>525</v>
      </c>
      <c r="N24" s="197">
        <v>138739</v>
      </c>
      <c r="O24" s="202" t="s">
        <v>820</v>
      </c>
      <c r="P24" s="202">
        <v>0</v>
      </c>
      <c r="Q24" s="202" t="s">
        <v>820</v>
      </c>
      <c r="R24" s="202">
        <v>0</v>
      </c>
      <c r="S24" s="202" t="s">
        <v>971</v>
      </c>
      <c r="T24" s="196">
        <v>43032</v>
      </c>
      <c r="U24" s="204">
        <v>43190</v>
      </c>
      <c r="V24" s="202" t="s">
        <v>819</v>
      </c>
      <c r="W24" s="202" t="s">
        <v>820</v>
      </c>
      <c r="X24" s="202">
        <v>0</v>
      </c>
      <c r="Y24" s="202" t="s">
        <v>829</v>
      </c>
      <c r="Z24" s="197">
        <v>138739</v>
      </c>
      <c r="AA24" s="205">
        <f t="shared" si="0"/>
        <v>1</v>
      </c>
      <c r="AB24" s="209">
        <v>0.2</v>
      </c>
      <c r="AC24" s="202" t="s">
        <v>828</v>
      </c>
    </row>
    <row r="25" spans="1:29" ht="90" x14ac:dyDescent="0.25">
      <c r="A25" s="198">
        <v>2017</v>
      </c>
      <c r="B25" s="196">
        <v>42817</v>
      </c>
      <c r="C25" s="202" t="s">
        <v>158</v>
      </c>
      <c r="D25" s="198">
        <v>49</v>
      </c>
      <c r="E25" s="202" t="s">
        <v>842</v>
      </c>
      <c r="F25" s="198">
        <v>6</v>
      </c>
      <c r="G25" s="202" t="s">
        <v>536</v>
      </c>
      <c r="H25" s="202" t="s">
        <v>45</v>
      </c>
      <c r="I25" s="203">
        <v>830080796</v>
      </c>
      <c r="J25" s="202" t="s">
        <v>817</v>
      </c>
      <c r="K25" s="202" t="s">
        <v>143</v>
      </c>
      <c r="L25" s="198">
        <v>279</v>
      </c>
      <c r="M25" s="198">
        <v>321</v>
      </c>
      <c r="N25" s="197">
        <v>19008000</v>
      </c>
      <c r="O25" s="202" t="s">
        <v>820</v>
      </c>
      <c r="P25" s="202">
        <v>0</v>
      </c>
      <c r="Q25" s="202" t="s">
        <v>820</v>
      </c>
      <c r="R25" s="202">
        <v>0</v>
      </c>
      <c r="S25" s="202" t="s">
        <v>823</v>
      </c>
      <c r="T25" s="196">
        <v>42836</v>
      </c>
      <c r="U25" s="204">
        <v>43169</v>
      </c>
      <c r="V25" s="202" t="s">
        <v>819</v>
      </c>
      <c r="W25" s="202" t="s">
        <v>820</v>
      </c>
      <c r="X25" s="202">
        <v>0</v>
      </c>
      <c r="Y25" s="202" t="s">
        <v>829</v>
      </c>
      <c r="Z25" s="197">
        <v>18131450</v>
      </c>
      <c r="AA25" s="205">
        <f t="shared" si="0"/>
        <v>0.95388520622895623</v>
      </c>
      <c r="AB25" s="206">
        <v>0.95388520622895623</v>
      </c>
      <c r="AC25" s="202" t="s">
        <v>828</v>
      </c>
    </row>
    <row r="26" spans="1:29" ht="120" x14ac:dyDescent="0.25">
      <c r="A26" s="198">
        <v>2017</v>
      </c>
      <c r="B26" s="196">
        <v>43080</v>
      </c>
      <c r="C26" s="202" t="s">
        <v>158</v>
      </c>
      <c r="D26" s="198">
        <v>101</v>
      </c>
      <c r="E26" s="202" t="s">
        <v>842</v>
      </c>
      <c r="F26" s="198">
        <v>1</v>
      </c>
      <c r="G26" s="202" t="s">
        <v>619</v>
      </c>
      <c r="H26" s="202" t="s">
        <v>38</v>
      </c>
      <c r="I26" s="203">
        <v>830079122</v>
      </c>
      <c r="J26" s="202" t="s">
        <v>817</v>
      </c>
      <c r="K26" s="202" t="s">
        <v>14</v>
      </c>
      <c r="L26" s="198">
        <v>467</v>
      </c>
      <c r="M26" s="198">
        <v>593</v>
      </c>
      <c r="N26" s="197">
        <v>12000000</v>
      </c>
      <c r="O26" s="202" t="s">
        <v>820</v>
      </c>
      <c r="P26" s="202">
        <v>0</v>
      </c>
      <c r="Q26" s="202" t="s">
        <v>820</v>
      </c>
      <c r="R26" s="202">
        <v>0</v>
      </c>
      <c r="S26" s="202" t="s">
        <v>849</v>
      </c>
      <c r="T26" s="196">
        <v>43098</v>
      </c>
      <c r="U26" s="204">
        <v>43279</v>
      </c>
      <c r="V26" s="202" t="s">
        <v>819</v>
      </c>
      <c r="W26" s="202" t="s">
        <v>820</v>
      </c>
      <c r="X26" s="202">
        <v>0</v>
      </c>
      <c r="Y26" s="202" t="s">
        <v>829</v>
      </c>
      <c r="Z26" s="197">
        <v>0</v>
      </c>
      <c r="AA26" s="205">
        <f t="shared" si="0"/>
        <v>0</v>
      </c>
      <c r="AB26" s="208">
        <v>0</v>
      </c>
      <c r="AC26" s="202" t="s">
        <v>828</v>
      </c>
    </row>
    <row r="27" spans="1:29" ht="240" x14ac:dyDescent="0.25">
      <c r="A27" s="198">
        <v>2017</v>
      </c>
      <c r="B27" s="196">
        <v>42928</v>
      </c>
      <c r="C27" s="202" t="s">
        <v>569</v>
      </c>
      <c r="D27" s="198">
        <v>58</v>
      </c>
      <c r="E27" s="202" t="s">
        <v>994</v>
      </c>
      <c r="F27" s="198">
        <v>13</v>
      </c>
      <c r="G27" s="202" t="s">
        <v>570</v>
      </c>
      <c r="H27" s="202" t="s">
        <v>566</v>
      </c>
      <c r="I27" s="203">
        <v>860071250</v>
      </c>
      <c r="J27" s="202" t="s">
        <v>817</v>
      </c>
      <c r="K27" s="202" t="s">
        <v>14</v>
      </c>
      <c r="L27" s="198">
        <v>324</v>
      </c>
      <c r="M27" s="198">
        <v>408</v>
      </c>
      <c r="N27" s="197">
        <v>328000000</v>
      </c>
      <c r="O27" s="202" t="s">
        <v>820</v>
      </c>
      <c r="P27" s="202">
        <v>0</v>
      </c>
      <c r="Q27" s="202" t="s">
        <v>820</v>
      </c>
      <c r="R27" s="202">
        <v>0</v>
      </c>
      <c r="S27" s="202" t="s">
        <v>908</v>
      </c>
      <c r="T27" s="196">
        <v>42929</v>
      </c>
      <c r="U27" s="204">
        <v>43190</v>
      </c>
      <c r="V27" s="202" t="s">
        <v>819</v>
      </c>
      <c r="W27" s="202" t="s">
        <v>820</v>
      </c>
      <c r="X27" s="202">
        <v>0</v>
      </c>
      <c r="Y27" s="202" t="s">
        <v>829</v>
      </c>
      <c r="Z27" s="197">
        <v>171459735</v>
      </c>
      <c r="AA27" s="205">
        <f t="shared" si="0"/>
        <v>0.52274309451219514</v>
      </c>
      <c r="AB27" s="206">
        <v>0.6470588235294118</v>
      </c>
      <c r="AC27" s="202" t="s">
        <v>828</v>
      </c>
    </row>
    <row r="28" spans="1:29" ht="210" x14ac:dyDescent="0.25">
      <c r="A28" s="198">
        <v>2017</v>
      </c>
      <c r="B28" s="196">
        <v>42488</v>
      </c>
      <c r="C28" s="202" t="s">
        <v>5</v>
      </c>
      <c r="D28" s="198">
        <v>5</v>
      </c>
      <c r="E28" s="202" t="s">
        <v>836</v>
      </c>
      <c r="F28" s="198">
        <v>12</v>
      </c>
      <c r="G28" s="202" t="s">
        <v>833</v>
      </c>
      <c r="H28" s="202" t="s">
        <v>16</v>
      </c>
      <c r="I28" s="203">
        <v>860518504</v>
      </c>
      <c r="J28" s="202" t="s">
        <v>817</v>
      </c>
      <c r="K28" s="202" t="s">
        <v>14</v>
      </c>
      <c r="L28" s="198" t="s">
        <v>831</v>
      </c>
      <c r="M28" s="198" t="s">
        <v>832</v>
      </c>
      <c r="N28" s="197"/>
      <c r="O28" s="202" t="s">
        <v>820</v>
      </c>
      <c r="P28" s="202">
        <v>0</v>
      </c>
      <c r="Q28" s="202" t="s">
        <v>825</v>
      </c>
      <c r="R28" s="197">
        <f>554044+12000000+32000000</f>
        <v>44554044</v>
      </c>
      <c r="S28" s="202" t="s">
        <v>834</v>
      </c>
      <c r="T28" s="196">
        <v>42505</v>
      </c>
      <c r="U28" s="211">
        <v>42928</v>
      </c>
      <c r="V28" s="204">
        <v>42956</v>
      </c>
      <c r="W28" s="202" t="s">
        <v>825</v>
      </c>
      <c r="X28" s="202" t="s">
        <v>835</v>
      </c>
      <c r="Y28" s="202" t="s">
        <v>829</v>
      </c>
      <c r="Z28" s="197">
        <f>32000000+554044+12000000</f>
        <v>44554044</v>
      </c>
      <c r="AA28" s="205">
        <f>+R28/Z28</f>
        <v>1</v>
      </c>
      <c r="AB28" s="208">
        <v>1</v>
      </c>
      <c r="AC28" s="202" t="s">
        <v>822</v>
      </c>
    </row>
    <row r="29" spans="1:29" ht="135" x14ac:dyDescent="0.25">
      <c r="A29" s="198">
        <v>2017</v>
      </c>
      <c r="B29" s="196">
        <v>42902</v>
      </c>
      <c r="C29" s="202" t="s">
        <v>158</v>
      </c>
      <c r="D29" s="198">
        <v>57</v>
      </c>
      <c r="E29" s="202" t="s">
        <v>842</v>
      </c>
      <c r="F29" s="198">
        <v>3</v>
      </c>
      <c r="G29" s="202" t="s">
        <v>563</v>
      </c>
      <c r="H29" s="202" t="s">
        <v>556</v>
      </c>
      <c r="I29" s="203">
        <v>900542932</v>
      </c>
      <c r="J29" s="202" t="s">
        <v>817</v>
      </c>
      <c r="K29" s="202" t="s">
        <v>14</v>
      </c>
      <c r="L29" s="198">
        <v>309</v>
      </c>
      <c r="M29" s="198">
        <v>380</v>
      </c>
      <c r="N29" s="197">
        <v>15000000</v>
      </c>
      <c r="O29" s="202" t="s">
        <v>820</v>
      </c>
      <c r="P29" s="202">
        <v>0</v>
      </c>
      <c r="Q29" s="202" t="s">
        <v>820</v>
      </c>
      <c r="R29" s="202">
        <v>0</v>
      </c>
      <c r="S29" s="202" t="s">
        <v>848</v>
      </c>
      <c r="T29" s="196">
        <v>42916</v>
      </c>
      <c r="U29" s="204">
        <v>43129</v>
      </c>
      <c r="V29" s="202" t="s">
        <v>819</v>
      </c>
      <c r="W29" s="202" t="s">
        <v>820</v>
      </c>
      <c r="X29" s="202">
        <v>0</v>
      </c>
      <c r="Y29" s="202" t="s">
        <v>829</v>
      </c>
      <c r="Z29" s="197">
        <v>0</v>
      </c>
      <c r="AA29" s="205">
        <f t="shared" si="0"/>
        <v>0</v>
      </c>
      <c r="AB29" s="206">
        <v>0.8571428571428571</v>
      </c>
      <c r="AC29" s="202" t="s">
        <v>828</v>
      </c>
    </row>
    <row r="30" spans="1:29" ht="135" x14ac:dyDescent="0.25">
      <c r="A30" s="198">
        <v>2017</v>
      </c>
      <c r="B30" s="196">
        <v>42600</v>
      </c>
      <c r="C30" s="202" t="s">
        <v>161</v>
      </c>
      <c r="D30" s="198">
        <v>9967</v>
      </c>
      <c r="E30" s="202" t="s">
        <v>995</v>
      </c>
      <c r="F30" s="198">
        <v>13</v>
      </c>
      <c r="G30" s="202" t="s">
        <v>538</v>
      </c>
      <c r="H30" s="202" t="s">
        <v>537</v>
      </c>
      <c r="I30" s="203">
        <v>860522931</v>
      </c>
      <c r="J30" s="202" t="s">
        <v>817</v>
      </c>
      <c r="K30" s="202" t="s">
        <v>14</v>
      </c>
      <c r="L30" s="198">
        <v>294</v>
      </c>
      <c r="M30" s="198">
        <v>322</v>
      </c>
      <c r="N30" s="202"/>
      <c r="O30" s="202" t="s">
        <v>820</v>
      </c>
      <c r="P30" s="202">
        <v>0</v>
      </c>
      <c r="Q30" s="202" t="s">
        <v>825</v>
      </c>
      <c r="R30" s="197">
        <v>1895158</v>
      </c>
      <c r="S30" s="202" t="s">
        <v>824</v>
      </c>
      <c r="T30" s="196">
        <v>42600</v>
      </c>
      <c r="U30" s="204">
        <v>42853</v>
      </c>
      <c r="V30" s="204">
        <v>43014</v>
      </c>
      <c r="W30" s="202" t="s">
        <v>825</v>
      </c>
      <c r="X30" s="202" t="s">
        <v>935</v>
      </c>
      <c r="Y30" s="202" t="s">
        <v>829</v>
      </c>
      <c r="Z30" s="197">
        <v>1895158</v>
      </c>
      <c r="AA30" s="205">
        <f>+Z30/R30</f>
        <v>1</v>
      </c>
      <c r="AB30" s="209">
        <v>0.99</v>
      </c>
      <c r="AC30" s="202" t="s">
        <v>822</v>
      </c>
    </row>
    <row r="31" spans="1:29" ht="195" x14ac:dyDescent="0.25">
      <c r="A31" s="198">
        <v>2017</v>
      </c>
      <c r="B31" s="196">
        <v>42857</v>
      </c>
      <c r="C31" s="202" t="s">
        <v>5</v>
      </c>
      <c r="D31" s="198">
        <v>52</v>
      </c>
      <c r="E31" s="202" t="s">
        <v>845</v>
      </c>
      <c r="F31" s="198">
        <v>5</v>
      </c>
      <c r="G31" s="202" t="s">
        <v>534</v>
      </c>
      <c r="H31" s="202" t="s">
        <v>533</v>
      </c>
      <c r="I31" s="203">
        <v>900183528</v>
      </c>
      <c r="J31" s="202" t="s">
        <v>817</v>
      </c>
      <c r="K31" s="202" t="s">
        <v>14</v>
      </c>
      <c r="L31" s="198">
        <v>281</v>
      </c>
      <c r="M31" s="198">
        <v>328</v>
      </c>
      <c r="N31" s="197">
        <v>93500000</v>
      </c>
      <c r="O31" s="202" t="s">
        <v>820</v>
      </c>
      <c r="P31" s="202">
        <v>0</v>
      </c>
      <c r="Q31" s="202" t="s">
        <v>820</v>
      </c>
      <c r="R31" s="202">
        <v>0</v>
      </c>
      <c r="S31" s="202" t="s">
        <v>834</v>
      </c>
      <c r="T31" s="196">
        <v>42857</v>
      </c>
      <c r="U31" s="204">
        <v>43162</v>
      </c>
      <c r="V31" s="202" t="s">
        <v>819</v>
      </c>
      <c r="W31" s="202" t="s">
        <v>820</v>
      </c>
      <c r="X31" s="202">
        <v>0</v>
      </c>
      <c r="Y31" s="202" t="s">
        <v>829</v>
      </c>
      <c r="Z31" s="197">
        <v>51615653</v>
      </c>
      <c r="AA31" s="205">
        <f t="shared" si="0"/>
        <v>0.55203906951871662</v>
      </c>
      <c r="AB31" s="205">
        <v>0.8</v>
      </c>
      <c r="AC31" s="202" t="s">
        <v>828</v>
      </c>
    </row>
    <row r="32" spans="1:29" ht="150" x14ac:dyDescent="0.25">
      <c r="A32" s="198">
        <v>2017</v>
      </c>
      <c r="B32" s="196">
        <v>42635</v>
      </c>
      <c r="C32" s="202" t="s">
        <v>20</v>
      </c>
      <c r="D32" s="198">
        <v>67</v>
      </c>
      <c r="E32" s="202" t="s">
        <v>845</v>
      </c>
      <c r="F32" s="198">
        <v>1</v>
      </c>
      <c r="G32" s="202" t="s">
        <v>571</v>
      </c>
      <c r="H32" s="202" t="s">
        <v>19</v>
      </c>
      <c r="I32" s="203">
        <v>860002400</v>
      </c>
      <c r="J32" s="202" t="s">
        <v>817</v>
      </c>
      <c r="K32" s="202" t="s">
        <v>17</v>
      </c>
      <c r="L32" s="198" t="s">
        <v>843</v>
      </c>
      <c r="M32" s="198" t="s">
        <v>844</v>
      </c>
      <c r="N32" s="197"/>
      <c r="O32" s="202" t="s">
        <v>820</v>
      </c>
      <c r="P32" s="202">
        <v>0</v>
      </c>
      <c r="Q32" s="202" t="s">
        <v>825</v>
      </c>
      <c r="R32" s="197">
        <f>16170518+4457023</f>
        <v>20627541</v>
      </c>
      <c r="S32" s="202" t="s">
        <v>846</v>
      </c>
      <c r="T32" s="196">
        <v>42639</v>
      </c>
      <c r="U32" s="204">
        <v>42958</v>
      </c>
      <c r="V32" s="202"/>
      <c r="W32" s="202" t="s">
        <v>825</v>
      </c>
      <c r="X32" s="202" t="s">
        <v>847</v>
      </c>
      <c r="Y32" s="202" t="s">
        <v>829</v>
      </c>
      <c r="Z32" s="197">
        <f>16170518+4457023</f>
        <v>20627541</v>
      </c>
      <c r="AA32" s="205">
        <f>+R32/Z32</f>
        <v>1</v>
      </c>
      <c r="AB32" s="210">
        <v>1</v>
      </c>
      <c r="AC32" s="202" t="s">
        <v>841</v>
      </c>
    </row>
    <row r="33" spans="1:29" ht="120" x14ac:dyDescent="0.25">
      <c r="A33" s="198">
        <v>2017</v>
      </c>
      <c r="B33" s="196">
        <v>42993</v>
      </c>
      <c r="C33" s="202" t="s">
        <v>20</v>
      </c>
      <c r="D33" s="198">
        <v>68</v>
      </c>
      <c r="E33" s="202" t="s">
        <v>845</v>
      </c>
      <c r="F33" s="198">
        <v>1</v>
      </c>
      <c r="G33" s="202" t="s">
        <v>620</v>
      </c>
      <c r="H33" s="202" t="s">
        <v>19</v>
      </c>
      <c r="I33" s="203">
        <v>860002400</v>
      </c>
      <c r="J33" s="202" t="s">
        <v>817</v>
      </c>
      <c r="K33" s="202" t="s">
        <v>17</v>
      </c>
      <c r="L33" s="198">
        <v>365</v>
      </c>
      <c r="M33" s="198">
        <v>465</v>
      </c>
      <c r="N33" s="197">
        <v>44372459</v>
      </c>
      <c r="O33" s="202" t="s">
        <v>820</v>
      </c>
      <c r="P33" s="202">
        <v>0</v>
      </c>
      <c r="Q33" s="202" t="s">
        <v>820</v>
      </c>
      <c r="R33" s="202">
        <v>0</v>
      </c>
      <c r="S33" s="202" t="s">
        <v>942</v>
      </c>
      <c r="T33" s="196">
        <v>42994</v>
      </c>
      <c r="U33" s="204">
        <v>43209</v>
      </c>
      <c r="V33" s="202" t="s">
        <v>819</v>
      </c>
      <c r="W33" s="202" t="s">
        <v>820</v>
      </c>
      <c r="X33" s="202">
        <v>0</v>
      </c>
      <c r="Y33" s="202" t="s">
        <v>829</v>
      </c>
      <c r="Z33" s="197">
        <v>36448536</v>
      </c>
      <c r="AA33" s="205">
        <f>+Z33/N33</f>
        <v>0.82142249542672408</v>
      </c>
      <c r="AB33" s="208">
        <v>0.82142249542672408</v>
      </c>
      <c r="AC33" s="202" t="s">
        <v>828</v>
      </c>
    </row>
    <row r="34" spans="1:29" ht="105" x14ac:dyDescent="0.25">
      <c r="A34" s="198">
        <v>2017</v>
      </c>
      <c r="B34" s="196">
        <v>42506</v>
      </c>
      <c r="C34" s="202" t="s">
        <v>20</v>
      </c>
      <c r="D34" s="198">
        <v>6</v>
      </c>
      <c r="E34" s="202" t="s">
        <v>842</v>
      </c>
      <c r="F34" s="198">
        <v>3</v>
      </c>
      <c r="G34" s="202" t="s">
        <v>572</v>
      </c>
      <c r="H34" s="202" t="s">
        <v>19</v>
      </c>
      <c r="I34" s="203">
        <v>860002400</v>
      </c>
      <c r="J34" s="202" t="s">
        <v>817</v>
      </c>
      <c r="K34" s="202" t="s">
        <v>144</v>
      </c>
      <c r="L34" s="198" t="s">
        <v>837</v>
      </c>
      <c r="M34" s="198" t="s">
        <v>838</v>
      </c>
      <c r="N34" s="202"/>
      <c r="O34" s="202" t="s">
        <v>820</v>
      </c>
      <c r="P34" s="202">
        <v>0</v>
      </c>
      <c r="Q34" s="202" t="s">
        <v>825</v>
      </c>
      <c r="R34" s="197">
        <f>1896712+300000+1300521</f>
        <v>3497233</v>
      </c>
      <c r="S34" s="202" t="s">
        <v>839</v>
      </c>
      <c r="T34" s="196">
        <v>42507</v>
      </c>
      <c r="U34" s="204">
        <v>42958</v>
      </c>
      <c r="V34" s="202"/>
      <c r="W34" s="202" t="s">
        <v>825</v>
      </c>
      <c r="X34" s="202" t="s">
        <v>840</v>
      </c>
      <c r="Y34" s="202" t="s">
        <v>829</v>
      </c>
      <c r="Z34" s="197">
        <f>1896712+300000+1300521</f>
        <v>3497233</v>
      </c>
      <c r="AA34" s="205">
        <f>+Z34/R34</f>
        <v>1</v>
      </c>
      <c r="AB34" s="209">
        <v>1</v>
      </c>
      <c r="AC34" s="202" t="s">
        <v>841</v>
      </c>
    </row>
    <row r="35" spans="1:29" ht="90" x14ac:dyDescent="0.25">
      <c r="A35" s="198">
        <v>2017</v>
      </c>
      <c r="B35" s="196">
        <v>43005</v>
      </c>
      <c r="C35" s="202" t="s">
        <v>158</v>
      </c>
      <c r="D35" s="198">
        <v>79</v>
      </c>
      <c r="E35" s="202" t="s">
        <v>842</v>
      </c>
      <c r="F35" s="198">
        <v>2</v>
      </c>
      <c r="G35" s="202" t="s">
        <v>622</v>
      </c>
      <c r="H35" s="202" t="s">
        <v>19</v>
      </c>
      <c r="I35" s="203">
        <v>860002400</v>
      </c>
      <c r="J35" s="202" t="s">
        <v>817</v>
      </c>
      <c r="K35" s="202" t="s">
        <v>144</v>
      </c>
      <c r="L35" s="198">
        <v>382</v>
      </c>
      <c r="M35" s="198">
        <v>482</v>
      </c>
      <c r="N35" s="197">
        <v>5200000</v>
      </c>
      <c r="O35" s="202" t="s">
        <v>820</v>
      </c>
      <c r="P35" s="202">
        <v>0</v>
      </c>
      <c r="Q35" s="202" t="s">
        <v>820</v>
      </c>
      <c r="R35" s="202">
        <v>0</v>
      </c>
      <c r="S35" s="202" t="s">
        <v>951</v>
      </c>
      <c r="T35" s="196">
        <v>43012</v>
      </c>
      <c r="U35" s="204">
        <v>43284</v>
      </c>
      <c r="V35" s="202" t="s">
        <v>819</v>
      </c>
      <c r="W35" s="202" t="s">
        <v>820</v>
      </c>
      <c r="X35" s="202">
        <v>0</v>
      </c>
      <c r="Y35" s="202"/>
      <c r="Z35" s="197">
        <v>5200000</v>
      </c>
      <c r="AA35" s="205">
        <f t="shared" si="0"/>
        <v>1</v>
      </c>
      <c r="AB35" s="208">
        <v>0.33333333333333331</v>
      </c>
      <c r="AC35" s="202" t="s">
        <v>828</v>
      </c>
    </row>
    <row r="36" spans="1:29" ht="75" x14ac:dyDescent="0.25">
      <c r="A36" s="198">
        <v>2017</v>
      </c>
      <c r="B36" s="196">
        <v>42948</v>
      </c>
      <c r="C36" s="202" t="s">
        <v>23</v>
      </c>
      <c r="D36" s="198">
        <v>8</v>
      </c>
      <c r="E36" s="202" t="s">
        <v>819</v>
      </c>
      <c r="F36" s="198" t="s">
        <v>819</v>
      </c>
      <c r="G36" s="202" t="s">
        <v>627</v>
      </c>
      <c r="H36" s="202" t="s">
        <v>24</v>
      </c>
      <c r="I36" s="203">
        <v>860066942</v>
      </c>
      <c r="J36" s="202" t="s">
        <v>817</v>
      </c>
      <c r="K36" s="202" t="s">
        <v>21</v>
      </c>
      <c r="L36" s="198">
        <v>378</v>
      </c>
      <c r="M36" s="198">
        <v>461</v>
      </c>
      <c r="N36" s="197">
        <v>2427000</v>
      </c>
      <c r="O36" s="202" t="s">
        <v>820</v>
      </c>
      <c r="P36" s="202">
        <v>0</v>
      </c>
      <c r="Q36" s="202" t="s">
        <v>820</v>
      </c>
      <c r="R36" s="202">
        <v>0</v>
      </c>
      <c r="S36" s="202" t="s">
        <v>819</v>
      </c>
      <c r="T36" s="196">
        <v>42948</v>
      </c>
      <c r="U36" s="202" t="s">
        <v>819</v>
      </c>
      <c r="V36" s="202" t="s">
        <v>819</v>
      </c>
      <c r="W36" s="202" t="s">
        <v>820</v>
      </c>
      <c r="X36" s="202">
        <v>0</v>
      </c>
      <c r="Y36" s="202" t="s">
        <v>819</v>
      </c>
      <c r="Z36" s="197">
        <v>2427000</v>
      </c>
      <c r="AA36" s="205">
        <f t="shared" si="0"/>
        <v>1</v>
      </c>
      <c r="AB36" s="202" t="s">
        <v>819</v>
      </c>
      <c r="AC36" s="202" t="s">
        <v>819</v>
      </c>
    </row>
    <row r="37" spans="1:29" ht="75" x14ac:dyDescent="0.25">
      <c r="A37" s="198">
        <v>2017</v>
      </c>
      <c r="B37" s="196">
        <v>42979</v>
      </c>
      <c r="C37" s="202" t="s">
        <v>23</v>
      </c>
      <c r="D37" s="198">
        <v>9</v>
      </c>
      <c r="E37" s="202" t="s">
        <v>819</v>
      </c>
      <c r="F37" s="198" t="s">
        <v>819</v>
      </c>
      <c r="G37" s="202" t="s">
        <v>623</v>
      </c>
      <c r="H37" s="202" t="s">
        <v>25</v>
      </c>
      <c r="I37" s="203">
        <v>900156264</v>
      </c>
      <c r="J37" s="202" t="s">
        <v>817</v>
      </c>
      <c r="K37" s="202" t="s">
        <v>21</v>
      </c>
      <c r="L37" s="198">
        <v>412</v>
      </c>
      <c r="M37" s="198">
        <v>496</v>
      </c>
      <c r="N37" s="197">
        <v>809000</v>
      </c>
      <c r="O37" s="202" t="s">
        <v>820</v>
      </c>
      <c r="P37" s="202">
        <v>0</v>
      </c>
      <c r="Q37" s="202" t="s">
        <v>820</v>
      </c>
      <c r="R37" s="202">
        <v>0</v>
      </c>
      <c r="S37" s="202" t="s">
        <v>819</v>
      </c>
      <c r="T37" s="196">
        <v>42979</v>
      </c>
      <c r="U37" s="202" t="s">
        <v>819</v>
      </c>
      <c r="V37" s="202" t="s">
        <v>819</v>
      </c>
      <c r="W37" s="202" t="s">
        <v>820</v>
      </c>
      <c r="X37" s="198">
        <v>0</v>
      </c>
      <c r="Y37" s="202" t="s">
        <v>819</v>
      </c>
      <c r="Z37" s="197">
        <v>809000</v>
      </c>
      <c r="AA37" s="205">
        <f t="shared" si="0"/>
        <v>1</v>
      </c>
      <c r="AB37" s="198" t="s">
        <v>819</v>
      </c>
      <c r="AC37" s="202" t="s">
        <v>819</v>
      </c>
    </row>
    <row r="38" spans="1:29" ht="75" x14ac:dyDescent="0.25">
      <c r="A38" s="198">
        <v>2017</v>
      </c>
      <c r="B38" s="196">
        <v>42979</v>
      </c>
      <c r="C38" s="202" t="s">
        <v>23</v>
      </c>
      <c r="D38" s="198">
        <v>9</v>
      </c>
      <c r="E38" s="202" t="s">
        <v>819</v>
      </c>
      <c r="F38" s="198" t="s">
        <v>819</v>
      </c>
      <c r="G38" s="202" t="s">
        <v>623</v>
      </c>
      <c r="H38" s="202" t="s">
        <v>172</v>
      </c>
      <c r="I38" s="203">
        <v>800251440</v>
      </c>
      <c r="J38" s="202" t="s">
        <v>817</v>
      </c>
      <c r="K38" s="202" t="s">
        <v>21</v>
      </c>
      <c r="L38" s="198">
        <v>412</v>
      </c>
      <c r="M38" s="198">
        <v>497</v>
      </c>
      <c r="N38" s="197">
        <v>4724800</v>
      </c>
      <c r="O38" s="202" t="s">
        <v>820</v>
      </c>
      <c r="P38" s="202">
        <v>0</v>
      </c>
      <c r="Q38" s="202" t="s">
        <v>820</v>
      </c>
      <c r="R38" s="202">
        <v>0</v>
      </c>
      <c r="S38" s="202" t="s">
        <v>819</v>
      </c>
      <c r="T38" s="196">
        <v>42979</v>
      </c>
      <c r="U38" s="202" t="s">
        <v>819</v>
      </c>
      <c r="V38" s="202" t="s">
        <v>819</v>
      </c>
      <c r="W38" s="202" t="s">
        <v>820</v>
      </c>
      <c r="X38" s="198">
        <v>0</v>
      </c>
      <c r="Y38" s="202" t="s">
        <v>819</v>
      </c>
      <c r="Z38" s="197">
        <v>4724800</v>
      </c>
      <c r="AA38" s="205">
        <f t="shared" si="0"/>
        <v>1</v>
      </c>
      <c r="AB38" s="198" t="s">
        <v>819</v>
      </c>
      <c r="AC38" s="202" t="s">
        <v>819</v>
      </c>
    </row>
    <row r="39" spans="1:29" ht="75" x14ac:dyDescent="0.25">
      <c r="A39" s="198">
        <v>2017</v>
      </c>
      <c r="B39" s="196">
        <v>42979</v>
      </c>
      <c r="C39" s="202" t="s">
        <v>23</v>
      </c>
      <c r="D39" s="198">
        <v>9</v>
      </c>
      <c r="E39" s="202" t="s">
        <v>819</v>
      </c>
      <c r="F39" s="198" t="s">
        <v>819</v>
      </c>
      <c r="G39" s="202" t="s">
        <v>623</v>
      </c>
      <c r="H39" s="202" t="s">
        <v>24</v>
      </c>
      <c r="I39" s="203">
        <v>860066942</v>
      </c>
      <c r="J39" s="202" t="s">
        <v>817</v>
      </c>
      <c r="K39" s="202" t="s">
        <v>21</v>
      </c>
      <c r="L39" s="198">
        <v>412</v>
      </c>
      <c r="M39" s="198">
        <v>498</v>
      </c>
      <c r="N39" s="197">
        <v>1618000</v>
      </c>
      <c r="O39" s="202" t="s">
        <v>820</v>
      </c>
      <c r="P39" s="202">
        <v>0</v>
      </c>
      <c r="Q39" s="202" t="s">
        <v>820</v>
      </c>
      <c r="R39" s="202">
        <v>0</v>
      </c>
      <c r="S39" s="202" t="s">
        <v>819</v>
      </c>
      <c r="T39" s="196">
        <v>42979</v>
      </c>
      <c r="U39" s="202" t="s">
        <v>819</v>
      </c>
      <c r="V39" s="202" t="s">
        <v>819</v>
      </c>
      <c r="W39" s="202" t="s">
        <v>820</v>
      </c>
      <c r="X39" s="198">
        <v>0</v>
      </c>
      <c r="Y39" s="202" t="s">
        <v>819</v>
      </c>
      <c r="Z39" s="197">
        <v>1618000</v>
      </c>
      <c r="AA39" s="205">
        <f t="shared" si="0"/>
        <v>1</v>
      </c>
      <c r="AB39" s="198" t="s">
        <v>819</v>
      </c>
      <c r="AC39" s="202" t="s">
        <v>819</v>
      </c>
    </row>
    <row r="40" spans="1:29" ht="75" x14ac:dyDescent="0.25">
      <c r="A40" s="198">
        <v>2017</v>
      </c>
      <c r="B40" s="196">
        <v>43009</v>
      </c>
      <c r="C40" s="202" t="s">
        <v>23</v>
      </c>
      <c r="D40" s="198">
        <v>10</v>
      </c>
      <c r="E40" s="202" t="s">
        <v>819</v>
      </c>
      <c r="F40" s="198" t="s">
        <v>819</v>
      </c>
      <c r="G40" s="202" t="s">
        <v>624</v>
      </c>
      <c r="H40" s="202" t="s">
        <v>25</v>
      </c>
      <c r="I40" s="203">
        <v>900156264</v>
      </c>
      <c r="J40" s="202" t="s">
        <v>817</v>
      </c>
      <c r="K40" s="202" t="s">
        <v>21</v>
      </c>
      <c r="L40" s="198">
        <v>451</v>
      </c>
      <c r="M40" s="198">
        <v>549</v>
      </c>
      <c r="N40" s="197">
        <v>768500</v>
      </c>
      <c r="O40" s="202" t="s">
        <v>820</v>
      </c>
      <c r="P40" s="202">
        <v>0</v>
      </c>
      <c r="Q40" s="202" t="s">
        <v>820</v>
      </c>
      <c r="R40" s="202">
        <v>0</v>
      </c>
      <c r="S40" s="202" t="s">
        <v>819</v>
      </c>
      <c r="T40" s="196">
        <v>43009</v>
      </c>
      <c r="U40" s="202" t="s">
        <v>819</v>
      </c>
      <c r="V40" s="202" t="s">
        <v>819</v>
      </c>
      <c r="W40" s="202" t="s">
        <v>820</v>
      </c>
      <c r="X40" s="202">
        <v>0</v>
      </c>
      <c r="Y40" s="202" t="s">
        <v>819</v>
      </c>
      <c r="Z40" s="197">
        <v>768500</v>
      </c>
      <c r="AA40" s="205">
        <f t="shared" si="0"/>
        <v>1</v>
      </c>
      <c r="AB40" s="202" t="s">
        <v>819</v>
      </c>
      <c r="AC40" s="202" t="s">
        <v>819</v>
      </c>
    </row>
    <row r="41" spans="1:29" ht="75" x14ac:dyDescent="0.25">
      <c r="A41" s="198">
        <v>2017</v>
      </c>
      <c r="B41" s="196">
        <v>43009</v>
      </c>
      <c r="C41" s="202" t="s">
        <v>23</v>
      </c>
      <c r="D41" s="198">
        <v>10</v>
      </c>
      <c r="E41" s="202" t="s">
        <v>819</v>
      </c>
      <c r="F41" s="198" t="s">
        <v>819</v>
      </c>
      <c r="G41" s="202" t="s">
        <v>624</v>
      </c>
      <c r="H41" s="202" t="s">
        <v>172</v>
      </c>
      <c r="I41" s="203">
        <v>800251440</v>
      </c>
      <c r="J41" s="202" t="s">
        <v>817</v>
      </c>
      <c r="K41" s="202" t="s">
        <v>21</v>
      </c>
      <c r="L41" s="198">
        <v>451</v>
      </c>
      <c r="M41" s="198">
        <v>550</v>
      </c>
      <c r="N41" s="197">
        <v>4488500</v>
      </c>
      <c r="O41" s="202" t="s">
        <v>820</v>
      </c>
      <c r="P41" s="202">
        <v>0</v>
      </c>
      <c r="Q41" s="202" t="s">
        <v>820</v>
      </c>
      <c r="R41" s="202">
        <v>0</v>
      </c>
      <c r="S41" s="202" t="s">
        <v>819</v>
      </c>
      <c r="T41" s="196">
        <v>43009</v>
      </c>
      <c r="U41" s="202" t="s">
        <v>819</v>
      </c>
      <c r="V41" s="202" t="s">
        <v>819</v>
      </c>
      <c r="W41" s="202" t="s">
        <v>820</v>
      </c>
      <c r="X41" s="202">
        <v>0</v>
      </c>
      <c r="Y41" s="202" t="s">
        <v>819</v>
      </c>
      <c r="Z41" s="197">
        <v>4488500</v>
      </c>
      <c r="AA41" s="205">
        <f t="shared" si="0"/>
        <v>1</v>
      </c>
      <c r="AB41" s="202" t="s">
        <v>819</v>
      </c>
      <c r="AC41" s="202" t="s">
        <v>819</v>
      </c>
    </row>
    <row r="42" spans="1:29" ht="75" x14ac:dyDescent="0.25">
      <c r="A42" s="198">
        <v>2017</v>
      </c>
      <c r="B42" s="196">
        <v>43009</v>
      </c>
      <c r="C42" s="202" t="s">
        <v>23</v>
      </c>
      <c r="D42" s="198">
        <v>10</v>
      </c>
      <c r="E42" s="202" t="s">
        <v>819</v>
      </c>
      <c r="F42" s="198" t="s">
        <v>819</v>
      </c>
      <c r="G42" s="202" t="s">
        <v>624</v>
      </c>
      <c r="H42" s="202" t="s">
        <v>24</v>
      </c>
      <c r="I42" s="203">
        <v>860066942</v>
      </c>
      <c r="J42" s="202" t="s">
        <v>817</v>
      </c>
      <c r="K42" s="202" t="s">
        <v>21</v>
      </c>
      <c r="L42" s="198">
        <v>451</v>
      </c>
      <c r="M42" s="198">
        <v>551</v>
      </c>
      <c r="N42" s="197">
        <v>1618000</v>
      </c>
      <c r="O42" s="202" t="s">
        <v>820</v>
      </c>
      <c r="P42" s="202">
        <v>0</v>
      </c>
      <c r="Q42" s="202" t="s">
        <v>820</v>
      </c>
      <c r="R42" s="202">
        <v>0</v>
      </c>
      <c r="S42" s="202" t="s">
        <v>819</v>
      </c>
      <c r="T42" s="196">
        <v>43009</v>
      </c>
      <c r="U42" s="202" t="s">
        <v>819</v>
      </c>
      <c r="V42" s="202" t="s">
        <v>819</v>
      </c>
      <c r="W42" s="202" t="s">
        <v>820</v>
      </c>
      <c r="X42" s="202">
        <v>0</v>
      </c>
      <c r="Y42" s="202" t="s">
        <v>819</v>
      </c>
      <c r="Z42" s="197">
        <v>1618000</v>
      </c>
      <c r="AA42" s="205">
        <f t="shared" si="0"/>
        <v>1</v>
      </c>
      <c r="AB42" s="202" t="s">
        <v>819</v>
      </c>
      <c r="AC42" s="202" t="s">
        <v>819</v>
      </c>
    </row>
    <row r="43" spans="1:29" ht="60" x14ac:dyDescent="0.25">
      <c r="A43" s="198">
        <v>2017</v>
      </c>
      <c r="B43" s="196">
        <v>43070</v>
      </c>
      <c r="C43" s="202" t="s">
        <v>23</v>
      </c>
      <c r="D43" s="198">
        <v>12</v>
      </c>
      <c r="E43" s="202" t="s">
        <v>819</v>
      </c>
      <c r="F43" s="198" t="s">
        <v>819</v>
      </c>
      <c r="G43" s="202" t="s">
        <v>625</v>
      </c>
      <c r="H43" s="202" t="s">
        <v>25</v>
      </c>
      <c r="I43" s="203">
        <v>900156264</v>
      </c>
      <c r="J43" s="202" t="s">
        <v>817</v>
      </c>
      <c r="K43" s="202" t="s">
        <v>21</v>
      </c>
      <c r="L43" s="198">
        <v>472</v>
      </c>
      <c r="M43" s="198">
        <v>586</v>
      </c>
      <c r="N43" s="197">
        <v>809000</v>
      </c>
      <c r="O43" s="202" t="s">
        <v>820</v>
      </c>
      <c r="P43" s="202">
        <v>0</v>
      </c>
      <c r="Q43" s="202" t="s">
        <v>820</v>
      </c>
      <c r="R43" s="202">
        <v>0</v>
      </c>
      <c r="S43" s="202" t="s">
        <v>819</v>
      </c>
      <c r="T43" s="196">
        <v>43070</v>
      </c>
      <c r="U43" s="202" t="s">
        <v>819</v>
      </c>
      <c r="V43" s="202" t="s">
        <v>819</v>
      </c>
      <c r="W43" s="202" t="s">
        <v>820</v>
      </c>
      <c r="X43" s="198">
        <v>0</v>
      </c>
      <c r="Y43" s="202" t="s">
        <v>819</v>
      </c>
      <c r="Z43" s="197">
        <v>809000</v>
      </c>
      <c r="AA43" s="205">
        <f t="shared" si="0"/>
        <v>1</v>
      </c>
      <c r="AB43" s="202" t="s">
        <v>819</v>
      </c>
      <c r="AC43" s="202" t="s">
        <v>819</v>
      </c>
    </row>
    <row r="44" spans="1:29" ht="60" x14ac:dyDescent="0.25">
      <c r="A44" s="198">
        <v>2017</v>
      </c>
      <c r="B44" s="196">
        <v>43070</v>
      </c>
      <c r="C44" s="202" t="s">
        <v>23</v>
      </c>
      <c r="D44" s="198">
        <v>12</v>
      </c>
      <c r="E44" s="202" t="s">
        <v>819</v>
      </c>
      <c r="F44" s="198" t="s">
        <v>819</v>
      </c>
      <c r="G44" s="202" t="s">
        <v>625</v>
      </c>
      <c r="H44" s="202" t="s">
        <v>172</v>
      </c>
      <c r="I44" s="203">
        <v>800251440</v>
      </c>
      <c r="J44" s="202" t="s">
        <v>817</v>
      </c>
      <c r="K44" s="202" t="s">
        <v>21</v>
      </c>
      <c r="L44" s="198">
        <v>472</v>
      </c>
      <c r="M44" s="198">
        <v>587</v>
      </c>
      <c r="N44" s="197">
        <v>4563000</v>
      </c>
      <c r="O44" s="202" t="s">
        <v>820</v>
      </c>
      <c r="P44" s="202">
        <v>0</v>
      </c>
      <c r="Q44" s="202" t="s">
        <v>820</v>
      </c>
      <c r="R44" s="202">
        <v>0</v>
      </c>
      <c r="S44" s="202" t="s">
        <v>819</v>
      </c>
      <c r="T44" s="196">
        <v>43070</v>
      </c>
      <c r="U44" s="202" t="s">
        <v>819</v>
      </c>
      <c r="V44" s="202" t="s">
        <v>819</v>
      </c>
      <c r="W44" s="202" t="s">
        <v>820</v>
      </c>
      <c r="X44" s="198">
        <v>0</v>
      </c>
      <c r="Y44" s="202" t="s">
        <v>819</v>
      </c>
      <c r="Z44" s="197">
        <v>4563000</v>
      </c>
      <c r="AA44" s="205">
        <f t="shared" si="0"/>
        <v>1</v>
      </c>
      <c r="AB44" s="202" t="s">
        <v>819</v>
      </c>
      <c r="AC44" s="202" t="s">
        <v>819</v>
      </c>
    </row>
    <row r="45" spans="1:29" ht="60" x14ac:dyDescent="0.25">
      <c r="A45" s="198">
        <v>2017</v>
      </c>
      <c r="B45" s="196">
        <v>43070</v>
      </c>
      <c r="C45" s="202" t="s">
        <v>23</v>
      </c>
      <c r="D45" s="198">
        <v>12</v>
      </c>
      <c r="E45" s="202" t="s">
        <v>819</v>
      </c>
      <c r="F45" s="198" t="s">
        <v>819</v>
      </c>
      <c r="G45" s="202" t="s">
        <v>625</v>
      </c>
      <c r="H45" s="202" t="s">
        <v>24</v>
      </c>
      <c r="I45" s="203">
        <v>860066942</v>
      </c>
      <c r="J45" s="202" t="s">
        <v>817</v>
      </c>
      <c r="K45" s="202" t="s">
        <v>21</v>
      </c>
      <c r="L45" s="198">
        <v>472</v>
      </c>
      <c r="M45" s="198">
        <v>588</v>
      </c>
      <c r="N45" s="197">
        <v>1618000</v>
      </c>
      <c r="O45" s="202" t="s">
        <v>820</v>
      </c>
      <c r="P45" s="202">
        <v>0</v>
      </c>
      <c r="Q45" s="202" t="s">
        <v>820</v>
      </c>
      <c r="R45" s="202">
        <v>0</v>
      </c>
      <c r="S45" s="202" t="s">
        <v>819</v>
      </c>
      <c r="T45" s="196">
        <v>43070</v>
      </c>
      <c r="U45" s="202" t="s">
        <v>819</v>
      </c>
      <c r="V45" s="202" t="s">
        <v>819</v>
      </c>
      <c r="W45" s="202" t="s">
        <v>820</v>
      </c>
      <c r="X45" s="198">
        <v>0</v>
      </c>
      <c r="Y45" s="202" t="s">
        <v>819</v>
      </c>
      <c r="Z45" s="197">
        <v>1618000</v>
      </c>
      <c r="AA45" s="205">
        <f t="shared" si="0"/>
        <v>1</v>
      </c>
      <c r="AB45" s="202" t="s">
        <v>819</v>
      </c>
      <c r="AC45" s="202" t="s">
        <v>819</v>
      </c>
    </row>
    <row r="46" spans="1:29" ht="75" x14ac:dyDescent="0.25">
      <c r="A46" s="198">
        <v>2017</v>
      </c>
      <c r="B46" s="196">
        <v>42736</v>
      </c>
      <c r="C46" s="202" t="s">
        <v>23</v>
      </c>
      <c r="D46" s="198">
        <v>12</v>
      </c>
      <c r="E46" s="202" t="s">
        <v>819</v>
      </c>
      <c r="F46" s="198" t="s">
        <v>819</v>
      </c>
      <c r="G46" s="202" t="s">
        <v>756</v>
      </c>
      <c r="H46" s="202" t="s">
        <v>25</v>
      </c>
      <c r="I46" s="203">
        <v>900156264</v>
      </c>
      <c r="J46" s="202" t="s">
        <v>817</v>
      </c>
      <c r="K46" s="202" t="s">
        <v>21</v>
      </c>
      <c r="L46" s="198">
        <v>505</v>
      </c>
      <c r="M46" s="198">
        <v>614</v>
      </c>
      <c r="N46" s="197">
        <v>768500</v>
      </c>
      <c r="O46" s="202" t="s">
        <v>820</v>
      </c>
      <c r="P46" s="202">
        <v>0</v>
      </c>
      <c r="Q46" s="202" t="s">
        <v>820</v>
      </c>
      <c r="R46" s="202">
        <v>0</v>
      </c>
      <c r="S46" s="202" t="s">
        <v>819</v>
      </c>
      <c r="T46" s="196">
        <v>42736</v>
      </c>
      <c r="U46" s="202" t="s">
        <v>819</v>
      </c>
      <c r="V46" s="202" t="s">
        <v>819</v>
      </c>
      <c r="W46" s="202" t="s">
        <v>820</v>
      </c>
      <c r="X46" s="198">
        <v>0</v>
      </c>
      <c r="Y46" s="202" t="s">
        <v>819</v>
      </c>
      <c r="Z46" s="197">
        <v>768500</v>
      </c>
      <c r="AA46" s="205">
        <f t="shared" si="0"/>
        <v>1</v>
      </c>
      <c r="AB46" s="202" t="s">
        <v>819</v>
      </c>
      <c r="AC46" s="202" t="s">
        <v>819</v>
      </c>
    </row>
    <row r="47" spans="1:29" ht="75" x14ac:dyDescent="0.25">
      <c r="A47" s="198">
        <v>2017</v>
      </c>
      <c r="B47" s="196">
        <v>42736</v>
      </c>
      <c r="C47" s="202" t="s">
        <v>23</v>
      </c>
      <c r="D47" s="198">
        <v>12</v>
      </c>
      <c r="E47" s="202" t="s">
        <v>819</v>
      </c>
      <c r="F47" s="198" t="s">
        <v>819</v>
      </c>
      <c r="G47" s="202" t="s">
        <v>756</v>
      </c>
      <c r="H47" s="202" t="s">
        <v>172</v>
      </c>
      <c r="I47" s="203">
        <v>800251440</v>
      </c>
      <c r="J47" s="202" t="s">
        <v>817</v>
      </c>
      <c r="K47" s="202" t="s">
        <v>21</v>
      </c>
      <c r="L47" s="198">
        <v>505</v>
      </c>
      <c r="M47" s="198">
        <v>615</v>
      </c>
      <c r="N47" s="197">
        <v>4570700</v>
      </c>
      <c r="O47" s="202" t="s">
        <v>820</v>
      </c>
      <c r="P47" s="202">
        <v>0</v>
      </c>
      <c r="Q47" s="202" t="s">
        <v>820</v>
      </c>
      <c r="R47" s="202">
        <v>0</v>
      </c>
      <c r="S47" s="202" t="s">
        <v>819</v>
      </c>
      <c r="T47" s="196">
        <v>42736</v>
      </c>
      <c r="U47" s="202" t="s">
        <v>819</v>
      </c>
      <c r="V47" s="202" t="s">
        <v>819</v>
      </c>
      <c r="W47" s="202" t="s">
        <v>820</v>
      </c>
      <c r="X47" s="198">
        <v>0</v>
      </c>
      <c r="Y47" s="202" t="s">
        <v>819</v>
      </c>
      <c r="Z47" s="197">
        <v>4570700</v>
      </c>
      <c r="AA47" s="205">
        <f t="shared" si="0"/>
        <v>1</v>
      </c>
      <c r="AB47" s="202" t="s">
        <v>819</v>
      </c>
      <c r="AC47" s="202" t="s">
        <v>819</v>
      </c>
    </row>
    <row r="48" spans="1:29" ht="75" x14ac:dyDescent="0.25">
      <c r="A48" s="198">
        <v>2017</v>
      </c>
      <c r="B48" s="196">
        <v>42736</v>
      </c>
      <c r="C48" s="202" t="s">
        <v>23</v>
      </c>
      <c r="D48" s="198">
        <v>12</v>
      </c>
      <c r="E48" s="202" t="s">
        <v>819</v>
      </c>
      <c r="F48" s="198" t="s">
        <v>819</v>
      </c>
      <c r="G48" s="202" t="s">
        <v>756</v>
      </c>
      <c r="H48" s="202" t="s">
        <v>24</v>
      </c>
      <c r="I48" s="203">
        <v>860066942</v>
      </c>
      <c r="J48" s="202" t="s">
        <v>817</v>
      </c>
      <c r="K48" s="202" t="s">
        <v>21</v>
      </c>
      <c r="L48" s="198">
        <v>505</v>
      </c>
      <c r="M48" s="198">
        <v>616</v>
      </c>
      <c r="N48" s="197">
        <v>1618000</v>
      </c>
      <c r="O48" s="202" t="s">
        <v>820</v>
      </c>
      <c r="P48" s="202">
        <v>0</v>
      </c>
      <c r="Q48" s="202" t="s">
        <v>820</v>
      </c>
      <c r="R48" s="202">
        <v>0</v>
      </c>
      <c r="S48" s="202" t="s">
        <v>819</v>
      </c>
      <c r="T48" s="196">
        <v>42736</v>
      </c>
      <c r="U48" s="202" t="s">
        <v>819</v>
      </c>
      <c r="V48" s="202" t="s">
        <v>819</v>
      </c>
      <c r="W48" s="202" t="s">
        <v>820</v>
      </c>
      <c r="X48" s="198">
        <v>0</v>
      </c>
      <c r="Y48" s="202" t="s">
        <v>819</v>
      </c>
      <c r="Z48" s="197">
        <v>1618000</v>
      </c>
      <c r="AA48" s="205">
        <f t="shared" si="0"/>
        <v>1</v>
      </c>
      <c r="AB48" s="202" t="s">
        <v>819</v>
      </c>
      <c r="AC48" s="202" t="s">
        <v>819</v>
      </c>
    </row>
    <row r="49" spans="1:29" ht="60" x14ac:dyDescent="0.25">
      <c r="A49" s="198">
        <v>2017</v>
      </c>
      <c r="B49" s="196">
        <v>42795</v>
      </c>
      <c r="C49" s="202" t="s">
        <v>23</v>
      </c>
      <c r="D49" s="198">
        <v>3</v>
      </c>
      <c r="E49" s="202" t="s">
        <v>819</v>
      </c>
      <c r="F49" s="198" t="s">
        <v>819</v>
      </c>
      <c r="G49" s="202" t="s">
        <v>539</v>
      </c>
      <c r="H49" s="202" t="s">
        <v>172</v>
      </c>
      <c r="I49" s="203">
        <v>800251440</v>
      </c>
      <c r="J49" s="202" t="s">
        <v>817</v>
      </c>
      <c r="K49" s="202" t="s">
        <v>21</v>
      </c>
      <c r="L49" s="198">
        <v>292</v>
      </c>
      <c r="M49" s="198">
        <v>317</v>
      </c>
      <c r="N49" s="197">
        <v>4643500</v>
      </c>
      <c r="O49" s="202" t="s">
        <v>820</v>
      </c>
      <c r="P49" s="202">
        <v>0</v>
      </c>
      <c r="Q49" s="202" t="s">
        <v>820</v>
      </c>
      <c r="R49" s="202">
        <v>0</v>
      </c>
      <c r="S49" s="202" t="s">
        <v>819</v>
      </c>
      <c r="T49" s="196">
        <v>42795</v>
      </c>
      <c r="U49" s="202" t="s">
        <v>819</v>
      </c>
      <c r="V49" s="202" t="s">
        <v>819</v>
      </c>
      <c r="W49" s="202" t="s">
        <v>820</v>
      </c>
      <c r="X49" s="202">
        <v>0</v>
      </c>
      <c r="Y49" s="202" t="s">
        <v>819</v>
      </c>
      <c r="Z49" s="197">
        <v>4643500</v>
      </c>
      <c r="AA49" s="205">
        <f t="shared" si="0"/>
        <v>1</v>
      </c>
      <c r="AB49" s="202" t="s">
        <v>819</v>
      </c>
      <c r="AC49" s="202" t="s">
        <v>819</v>
      </c>
    </row>
    <row r="50" spans="1:29" ht="60" x14ac:dyDescent="0.25">
      <c r="A50" s="198">
        <v>2017</v>
      </c>
      <c r="B50" s="196">
        <v>42795</v>
      </c>
      <c r="C50" s="202" t="s">
        <v>23</v>
      </c>
      <c r="D50" s="198">
        <v>3</v>
      </c>
      <c r="E50" s="202" t="s">
        <v>819</v>
      </c>
      <c r="F50" s="198" t="s">
        <v>819</v>
      </c>
      <c r="G50" s="202" t="s">
        <v>539</v>
      </c>
      <c r="H50" s="202" t="s">
        <v>24</v>
      </c>
      <c r="I50" s="203">
        <v>860066942</v>
      </c>
      <c r="J50" s="202" t="s">
        <v>817</v>
      </c>
      <c r="K50" s="202" t="s">
        <v>21</v>
      </c>
      <c r="L50" s="198">
        <v>292</v>
      </c>
      <c r="M50" s="198">
        <v>318</v>
      </c>
      <c r="N50" s="197">
        <v>1617800</v>
      </c>
      <c r="O50" s="202" t="s">
        <v>820</v>
      </c>
      <c r="P50" s="202">
        <v>0</v>
      </c>
      <c r="Q50" s="202" t="s">
        <v>820</v>
      </c>
      <c r="R50" s="202">
        <v>0</v>
      </c>
      <c r="S50" s="202" t="s">
        <v>819</v>
      </c>
      <c r="T50" s="196">
        <v>42795</v>
      </c>
      <c r="U50" s="202" t="s">
        <v>819</v>
      </c>
      <c r="V50" s="202" t="s">
        <v>819</v>
      </c>
      <c r="W50" s="202" t="s">
        <v>820</v>
      </c>
      <c r="X50" s="202">
        <v>0</v>
      </c>
      <c r="Y50" s="202" t="s">
        <v>819</v>
      </c>
      <c r="Z50" s="197">
        <v>1617800</v>
      </c>
      <c r="AA50" s="205">
        <f t="shared" si="0"/>
        <v>1</v>
      </c>
      <c r="AB50" s="202" t="s">
        <v>819</v>
      </c>
      <c r="AC50" s="202" t="s">
        <v>819</v>
      </c>
    </row>
    <row r="51" spans="1:29" ht="105" x14ac:dyDescent="0.25">
      <c r="A51" s="198">
        <v>2017</v>
      </c>
      <c r="B51" s="196">
        <v>42826</v>
      </c>
      <c r="C51" s="202" t="s">
        <v>23</v>
      </c>
      <c r="D51" s="198">
        <v>4</v>
      </c>
      <c r="E51" s="202" t="s">
        <v>819</v>
      </c>
      <c r="F51" s="198" t="s">
        <v>819</v>
      </c>
      <c r="G51" s="202" t="s">
        <v>540</v>
      </c>
      <c r="H51" s="202" t="s">
        <v>25</v>
      </c>
      <c r="I51" s="203">
        <v>900156264</v>
      </c>
      <c r="J51" s="202" t="s">
        <v>817</v>
      </c>
      <c r="K51" s="202" t="s">
        <v>21</v>
      </c>
      <c r="L51" s="198">
        <v>300</v>
      </c>
      <c r="M51" s="198">
        <v>340</v>
      </c>
      <c r="N51" s="197">
        <v>768500</v>
      </c>
      <c r="O51" s="202" t="s">
        <v>820</v>
      </c>
      <c r="P51" s="202">
        <v>0</v>
      </c>
      <c r="Q51" s="202" t="s">
        <v>820</v>
      </c>
      <c r="R51" s="202">
        <v>0</v>
      </c>
      <c r="S51" s="202" t="s">
        <v>819</v>
      </c>
      <c r="T51" s="196">
        <v>42826</v>
      </c>
      <c r="U51" s="202" t="s">
        <v>819</v>
      </c>
      <c r="V51" s="202" t="s">
        <v>819</v>
      </c>
      <c r="W51" s="202" t="s">
        <v>820</v>
      </c>
      <c r="X51" s="202">
        <v>0</v>
      </c>
      <c r="Y51" s="202" t="s">
        <v>819</v>
      </c>
      <c r="Z51" s="197">
        <v>768500</v>
      </c>
      <c r="AA51" s="205">
        <f t="shared" si="0"/>
        <v>1</v>
      </c>
      <c r="AB51" s="202" t="s">
        <v>819</v>
      </c>
      <c r="AC51" s="202" t="s">
        <v>819</v>
      </c>
    </row>
    <row r="52" spans="1:29" ht="105" x14ac:dyDescent="0.25">
      <c r="A52" s="198">
        <v>2017</v>
      </c>
      <c r="B52" s="196">
        <v>42826</v>
      </c>
      <c r="C52" s="202" t="s">
        <v>23</v>
      </c>
      <c r="D52" s="198">
        <v>4</v>
      </c>
      <c r="E52" s="202" t="s">
        <v>819</v>
      </c>
      <c r="F52" s="198" t="s">
        <v>819</v>
      </c>
      <c r="G52" s="202" t="s">
        <v>540</v>
      </c>
      <c r="H52" s="202" t="s">
        <v>172</v>
      </c>
      <c r="I52" s="203">
        <v>800251440</v>
      </c>
      <c r="J52" s="202" t="s">
        <v>817</v>
      </c>
      <c r="K52" s="202" t="s">
        <v>21</v>
      </c>
      <c r="L52" s="198">
        <v>300</v>
      </c>
      <c r="M52" s="198">
        <v>341</v>
      </c>
      <c r="N52" s="197">
        <v>4407600</v>
      </c>
      <c r="O52" s="202" t="s">
        <v>820</v>
      </c>
      <c r="P52" s="202">
        <v>0</v>
      </c>
      <c r="Q52" s="202" t="s">
        <v>820</v>
      </c>
      <c r="R52" s="202">
        <v>0</v>
      </c>
      <c r="S52" s="202" t="s">
        <v>819</v>
      </c>
      <c r="T52" s="196">
        <v>42826</v>
      </c>
      <c r="U52" s="202" t="s">
        <v>819</v>
      </c>
      <c r="V52" s="202" t="s">
        <v>819</v>
      </c>
      <c r="W52" s="202" t="s">
        <v>820</v>
      </c>
      <c r="X52" s="202">
        <v>0</v>
      </c>
      <c r="Y52" s="202" t="s">
        <v>819</v>
      </c>
      <c r="Z52" s="197">
        <v>4407600</v>
      </c>
      <c r="AA52" s="205">
        <f t="shared" si="0"/>
        <v>1</v>
      </c>
      <c r="AB52" s="202" t="s">
        <v>819</v>
      </c>
      <c r="AC52" s="202" t="s">
        <v>819</v>
      </c>
    </row>
    <row r="53" spans="1:29" ht="105" x14ac:dyDescent="0.25">
      <c r="A53" s="198">
        <v>2017</v>
      </c>
      <c r="B53" s="196">
        <v>42826</v>
      </c>
      <c r="C53" s="202" t="s">
        <v>23</v>
      </c>
      <c r="D53" s="198">
        <v>4</v>
      </c>
      <c r="E53" s="202" t="s">
        <v>819</v>
      </c>
      <c r="F53" s="198" t="s">
        <v>819</v>
      </c>
      <c r="G53" s="202" t="s">
        <v>540</v>
      </c>
      <c r="H53" s="202" t="s">
        <v>24</v>
      </c>
      <c r="I53" s="203">
        <v>860066942</v>
      </c>
      <c r="J53" s="202" t="s">
        <v>817</v>
      </c>
      <c r="K53" s="202" t="s">
        <v>21</v>
      </c>
      <c r="L53" s="198">
        <v>300</v>
      </c>
      <c r="M53" s="198">
        <v>342</v>
      </c>
      <c r="N53" s="197">
        <v>1132600</v>
      </c>
      <c r="O53" s="202" t="s">
        <v>820</v>
      </c>
      <c r="P53" s="202">
        <v>0</v>
      </c>
      <c r="Q53" s="202" t="s">
        <v>820</v>
      </c>
      <c r="R53" s="202">
        <v>0</v>
      </c>
      <c r="S53" s="202" t="s">
        <v>819</v>
      </c>
      <c r="T53" s="196">
        <v>42826</v>
      </c>
      <c r="U53" s="202" t="s">
        <v>819</v>
      </c>
      <c r="V53" s="202" t="s">
        <v>819</v>
      </c>
      <c r="W53" s="202" t="s">
        <v>820</v>
      </c>
      <c r="X53" s="202">
        <v>0</v>
      </c>
      <c r="Y53" s="202" t="s">
        <v>819</v>
      </c>
      <c r="Z53" s="197">
        <v>1132600</v>
      </c>
      <c r="AA53" s="205">
        <f t="shared" si="0"/>
        <v>1</v>
      </c>
      <c r="AB53" s="202" t="s">
        <v>819</v>
      </c>
      <c r="AC53" s="202" t="s">
        <v>819</v>
      </c>
    </row>
    <row r="54" spans="1:29" ht="105" x14ac:dyDescent="0.25">
      <c r="A54" s="198">
        <v>2017</v>
      </c>
      <c r="B54" s="196">
        <v>42856</v>
      </c>
      <c r="C54" s="202" t="s">
        <v>23</v>
      </c>
      <c r="D54" s="198">
        <v>5</v>
      </c>
      <c r="E54" s="202" t="s">
        <v>819</v>
      </c>
      <c r="F54" s="198" t="s">
        <v>819</v>
      </c>
      <c r="G54" s="202" t="s">
        <v>576</v>
      </c>
      <c r="H54" s="202" t="s">
        <v>25</v>
      </c>
      <c r="I54" s="203">
        <v>900156264</v>
      </c>
      <c r="J54" s="202" t="s">
        <v>817</v>
      </c>
      <c r="K54" s="202" t="s">
        <v>21</v>
      </c>
      <c r="L54" s="198">
        <v>318</v>
      </c>
      <c r="M54" s="198">
        <v>365</v>
      </c>
      <c r="N54" s="197">
        <v>809000</v>
      </c>
      <c r="O54" s="202" t="s">
        <v>820</v>
      </c>
      <c r="P54" s="202">
        <v>0</v>
      </c>
      <c r="Q54" s="202" t="s">
        <v>820</v>
      </c>
      <c r="R54" s="202">
        <v>0</v>
      </c>
      <c r="S54" s="202" t="s">
        <v>819</v>
      </c>
      <c r="T54" s="196">
        <v>42856</v>
      </c>
      <c r="U54" s="202" t="s">
        <v>819</v>
      </c>
      <c r="V54" s="202" t="s">
        <v>819</v>
      </c>
      <c r="W54" s="202" t="s">
        <v>820</v>
      </c>
      <c r="X54" s="202">
        <v>0</v>
      </c>
      <c r="Y54" s="202" t="s">
        <v>819</v>
      </c>
      <c r="Z54" s="197">
        <v>809000</v>
      </c>
      <c r="AA54" s="205">
        <f t="shared" si="0"/>
        <v>1</v>
      </c>
      <c r="AB54" s="202" t="s">
        <v>819</v>
      </c>
      <c r="AC54" s="202" t="s">
        <v>819</v>
      </c>
    </row>
    <row r="55" spans="1:29" ht="105" x14ac:dyDescent="0.25">
      <c r="A55" s="198">
        <v>2017</v>
      </c>
      <c r="B55" s="196">
        <v>42856</v>
      </c>
      <c r="C55" s="202" t="s">
        <v>23</v>
      </c>
      <c r="D55" s="198">
        <v>5</v>
      </c>
      <c r="E55" s="202" t="s">
        <v>819</v>
      </c>
      <c r="F55" s="198" t="s">
        <v>819</v>
      </c>
      <c r="G55" s="202" t="s">
        <v>576</v>
      </c>
      <c r="H55" s="202" t="s">
        <v>172</v>
      </c>
      <c r="I55" s="203">
        <v>800251440</v>
      </c>
      <c r="J55" s="202" t="s">
        <v>817</v>
      </c>
      <c r="K55" s="202" t="s">
        <v>21</v>
      </c>
      <c r="L55" s="198">
        <v>318</v>
      </c>
      <c r="M55" s="198">
        <v>366</v>
      </c>
      <c r="N55" s="197">
        <v>4684300</v>
      </c>
      <c r="O55" s="202" t="s">
        <v>820</v>
      </c>
      <c r="P55" s="202">
        <v>0</v>
      </c>
      <c r="Q55" s="202" t="s">
        <v>820</v>
      </c>
      <c r="R55" s="202">
        <v>0</v>
      </c>
      <c r="S55" s="202" t="s">
        <v>819</v>
      </c>
      <c r="T55" s="196">
        <v>42856</v>
      </c>
      <c r="U55" s="202" t="s">
        <v>819</v>
      </c>
      <c r="V55" s="202" t="s">
        <v>819</v>
      </c>
      <c r="W55" s="202" t="s">
        <v>820</v>
      </c>
      <c r="X55" s="202">
        <v>0</v>
      </c>
      <c r="Y55" s="202" t="s">
        <v>819</v>
      </c>
      <c r="Z55" s="197">
        <v>4684300</v>
      </c>
      <c r="AA55" s="205">
        <f t="shared" si="0"/>
        <v>1</v>
      </c>
      <c r="AB55" s="202" t="s">
        <v>819</v>
      </c>
      <c r="AC55" s="202" t="s">
        <v>819</v>
      </c>
    </row>
    <row r="56" spans="1:29" ht="105" x14ac:dyDescent="0.25">
      <c r="A56" s="198">
        <v>2017</v>
      </c>
      <c r="B56" s="196">
        <v>42856</v>
      </c>
      <c r="C56" s="202" t="s">
        <v>23</v>
      </c>
      <c r="D56" s="198">
        <v>5</v>
      </c>
      <c r="E56" s="202" t="s">
        <v>819</v>
      </c>
      <c r="F56" s="198" t="s">
        <v>819</v>
      </c>
      <c r="G56" s="202" t="s">
        <v>576</v>
      </c>
      <c r="H56" s="202" t="s">
        <v>24</v>
      </c>
      <c r="I56" s="203">
        <v>860066942</v>
      </c>
      <c r="J56" s="202" t="s">
        <v>817</v>
      </c>
      <c r="K56" s="202" t="s">
        <v>21</v>
      </c>
      <c r="L56" s="198">
        <v>318</v>
      </c>
      <c r="M56" s="198">
        <v>367</v>
      </c>
      <c r="N56" s="197">
        <v>1132600</v>
      </c>
      <c r="O56" s="202" t="s">
        <v>820</v>
      </c>
      <c r="P56" s="202">
        <v>0</v>
      </c>
      <c r="Q56" s="202" t="s">
        <v>820</v>
      </c>
      <c r="R56" s="202">
        <v>0</v>
      </c>
      <c r="S56" s="202" t="s">
        <v>819</v>
      </c>
      <c r="T56" s="196">
        <v>42856</v>
      </c>
      <c r="U56" s="202" t="s">
        <v>819</v>
      </c>
      <c r="V56" s="202" t="s">
        <v>819</v>
      </c>
      <c r="W56" s="202" t="s">
        <v>820</v>
      </c>
      <c r="X56" s="202">
        <v>0</v>
      </c>
      <c r="Y56" s="202" t="s">
        <v>819</v>
      </c>
      <c r="Z56" s="197">
        <v>1132600</v>
      </c>
      <c r="AA56" s="205">
        <f t="shared" si="0"/>
        <v>1</v>
      </c>
      <c r="AB56" s="202" t="s">
        <v>819</v>
      </c>
      <c r="AC56" s="202" t="s">
        <v>819</v>
      </c>
    </row>
    <row r="57" spans="1:29" ht="75" x14ac:dyDescent="0.25">
      <c r="A57" s="198">
        <v>2017</v>
      </c>
      <c r="B57" s="196">
        <v>42826</v>
      </c>
      <c r="C57" s="202" t="s">
        <v>23</v>
      </c>
      <c r="D57" s="198">
        <v>4</v>
      </c>
      <c r="E57" s="202" t="s">
        <v>819</v>
      </c>
      <c r="F57" s="198" t="s">
        <v>819</v>
      </c>
      <c r="G57" s="202" t="s">
        <v>575</v>
      </c>
      <c r="H57" s="202" t="s">
        <v>24</v>
      </c>
      <c r="I57" s="203">
        <v>860066942</v>
      </c>
      <c r="J57" s="202" t="s">
        <v>817</v>
      </c>
      <c r="K57" s="202" t="s">
        <v>21</v>
      </c>
      <c r="L57" s="198">
        <v>321</v>
      </c>
      <c r="M57" s="198">
        <v>369</v>
      </c>
      <c r="N57" s="197">
        <v>452300</v>
      </c>
      <c r="O57" s="202" t="s">
        <v>820</v>
      </c>
      <c r="P57" s="202">
        <v>0</v>
      </c>
      <c r="Q57" s="202" t="s">
        <v>820</v>
      </c>
      <c r="R57" s="202">
        <v>0</v>
      </c>
      <c r="S57" s="202" t="s">
        <v>819</v>
      </c>
      <c r="T57" s="196">
        <v>42826</v>
      </c>
      <c r="U57" s="202" t="s">
        <v>819</v>
      </c>
      <c r="V57" s="202" t="s">
        <v>819</v>
      </c>
      <c r="W57" s="202" t="s">
        <v>820</v>
      </c>
      <c r="X57" s="202">
        <v>0</v>
      </c>
      <c r="Y57" s="202" t="s">
        <v>819</v>
      </c>
      <c r="Z57" s="197">
        <v>452300</v>
      </c>
      <c r="AA57" s="205">
        <f t="shared" si="0"/>
        <v>1</v>
      </c>
      <c r="AB57" s="202" t="s">
        <v>819</v>
      </c>
      <c r="AC57" s="202" t="s">
        <v>819</v>
      </c>
    </row>
    <row r="58" spans="1:29" ht="75" x14ac:dyDescent="0.25">
      <c r="A58" s="198">
        <v>2017</v>
      </c>
      <c r="B58" s="196">
        <v>42826</v>
      </c>
      <c r="C58" s="202" t="s">
        <v>23</v>
      </c>
      <c r="D58" s="198">
        <v>4</v>
      </c>
      <c r="E58" s="202" t="s">
        <v>819</v>
      </c>
      <c r="F58" s="198" t="s">
        <v>819</v>
      </c>
      <c r="G58" s="202" t="s">
        <v>575</v>
      </c>
      <c r="H58" s="202" t="s">
        <v>24</v>
      </c>
      <c r="I58" s="203">
        <v>860066942</v>
      </c>
      <c r="J58" s="202" t="s">
        <v>817</v>
      </c>
      <c r="K58" s="202" t="s">
        <v>21</v>
      </c>
      <c r="L58" s="198">
        <v>327</v>
      </c>
      <c r="M58" s="198">
        <v>373</v>
      </c>
      <c r="N58" s="197">
        <v>400</v>
      </c>
      <c r="O58" s="202" t="s">
        <v>820</v>
      </c>
      <c r="P58" s="202">
        <v>0</v>
      </c>
      <c r="Q58" s="202" t="s">
        <v>820</v>
      </c>
      <c r="R58" s="202">
        <v>0</v>
      </c>
      <c r="S58" s="202" t="s">
        <v>819</v>
      </c>
      <c r="T58" s="196">
        <v>42826</v>
      </c>
      <c r="U58" s="202" t="s">
        <v>819</v>
      </c>
      <c r="V58" s="202" t="s">
        <v>819</v>
      </c>
      <c r="W58" s="202" t="s">
        <v>820</v>
      </c>
      <c r="X58" s="202">
        <v>0</v>
      </c>
      <c r="Y58" s="202" t="s">
        <v>819</v>
      </c>
      <c r="Z58" s="197">
        <v>400</v>
      </c>
      <c r="AA58" s="205">
        <f t="shared" si="0"/>
        <v>1</v>
      </c>
      <c r="AB58" s="202" t="s">
        <v>819</v>
      </c>
      <c r="AC58" s="202" t="s">
        <v>819</v>
      </c>
    </row>
    <row r="59" spans="1:29" ht="30" x14ac:dyDescent="0.25">
      <c r="A59" s="198">
        <v>2017</v>
      </c>
      <c r="B59" s="196">
        <v>42900</v>
      </c>
      <c r="C59" s="202" t="s">
        <v>158</v>
      </c>
      <c r="D59" s="198">
        <v>4</v>
      </c>
      <c r="E59" s="202" t="s">
        <v>819</v>
      </c>
      <c r="F59" s="198" t="s">
        <v>819</v>
      </c>
      <c r="G59" s="202" t="s">
        <v>574</v>
      </c>
      <c r="H59" s="202" t="s">
        <v>24</v>
      </c>
      <c r="I59" s="203">
        <v>860066942</v>
      </c>
      <c r="J59" s="202" t="s">
        <v>817</v>
      </c>
      <c r="K59" s="202" t="s">
        <v>21</v>
      </c>
      <c r="L59" s="198">
        <v>329</v>
      </c>
      <c r="M59" s="198">
        <v>375</v>
      </c>
      <c r="N59" s="197">
        <v>4900</v>
      </c>
      <c r="O59" s="202" t="s">
        <v>820</v>
      </c>
      <c r="P59" s="202">
        <v>0</v>
      </c>
      <c r="Q59" s="202" t="s">
        <v>820</v>
      </c>
      <c r="R59" s="202">
        <v>0</v>
      </c>
      <c r="S59" s="202" t="s">
        <v>819</v>
      </c>
      <c r="T59" s="196">
        <v>42900</v>
      </c>
      <c r="U59" s="202" t="s">
        <v>819</v>
      </c>
      <c r="V59" s="202" t="s">
        <v>819</v>
      </c>
      <c r="W59" s="202" t="s">
        <v>820</v>
      </c>
      <c r="X59" s="202">
        <v>0</v>
      </c>
      <c r="Y59" s="202" t="s">
        <v>819</v>
      </c>
      <c r="Z59" s="197">
        <v>4900</v>
      </c>
      <c r="AA59" s="205">
        <f t="shared" si="0"/>
        <v>1</v>
      </c>
      <c r="AB59" s="202" t="s">
        <v>819</v>
      </c>
      <c r="AC59" s="202" t="s">
        <v>819</v>
      </c>
    </row>
    <row r="60" spans="1:29" ht="60" x14ac:dyDescent="0.25">
      <c r="A60" s="198">
        <v>2017</v>
      </c>
      <c r="B60" s="196">
        <v>42917</v>
      </c>
      <c r="C60" s="202" t="s">
        <v>23</v>
      </c>
      <c r="D60" s="198">
        <v>7</v>
      </c>
      <c r="E60" s="202" t="s">
        <v>819</v>
      </c>
      <c r="F60" s="198" t="s">
        <v>819</v>
      </c>
      <c r="G60" s="202" t="s">
        <v>626</v>
      </c>
      <c r="H60" s="202" t="s">
        <v>25</v>
      </c>
      <c r="I60" s="203">
        <v>900156264</v>
      </c>
      <c r="J60" s="202" t="s">
        <v>817</v>
      </c>
      <c r="K60" s="202" t="s">
        <v>21</v>
      </c>
      <c r="L60" s="198">
        <v>360</v>
      </c>
      <c r="M60" s="198">
        <v>429</v>
      </c>
      <c r="N60" s="197">
        <v>809000</v>
      </c>
      <c r="O60" s="202" t="s">
        <v>820</v>
      </c>
      <c r="P60" s="202">
        <v>0</v>
      </c>
      <c r="Q60" s="202" t="s">
        <v>820</v>
      </c>
      <c r="R60" s="202">
        <v>0</v>
      </c>
      <c r="S60" s="202" t="s">
        <v>819</v>
      </c>
      <c r="T60" s="196">
        <v>42917</v>
      </c>
      <c r="U60" s="202" t="s">
        <v>819</v>
      </c>
      <c r="V60" s="202" t="s">
        <v>819</v>
      </c>
      <c r="W60" s="202" t="s">
        <v>820</v>
      </c>
      <c r="X60" s="202">
        <v>0</v>
      </c>
      <c r="Y60" s="202" t="s">
        <v>819</v>
      </c>
      <c r="Z60" s="197">
        <v>809000</v>
      </c>
      <c r="AA60" s="205">
        <f t="shared" si="0"/>
        <v>1</v>
      </c>
      <c r="AB60" s="202" t="s">
        <v>819</v>
      </c>
      <c r="AC60" s="202" t="s">
        <v>819</v>
      </c>
    </row>
    <row r="61" spans="1:29" ht="60" x14ac:dyDescent="0.25">
      <c r="A61" s="198">
        <v>2017</v>
      </c>
      <c r="B61" s="196">
        <v>42917</v>
      </c>
      <c r="C61" s="202" t="s">
        <v>23</v>
      </c>
      <c r="D61" s="198">
        <v>7</v>
      </c>
      <c r="E61" s="202" t="s">
        <v>819</v>
      </c>
      <c r="F61" s="198" t="s">
        <v>819</v>
      </c>
      <c r="G61" s="202" t="s">
        <v>626</v>
      </c>
      <c r="H61" s="202" t="s">
        <v>172</v>
      </c>
      <c r="I61" s="203">
        <v>800251440</v>
      </c>
      <c r="J61" s="202" t="s">
        <v>817</v>
      </c>
      <c r="K61" s="202" t="s">
        <v>21</v>
      </c>
      <c r="L61" s="198">
        <v>360</v>
      </c>
      <c r="M61" s="198">
        <v>430</v>
      </c>
      <c r="N61" s="197">
        <v>4724800</v>
      </c>
      <c r="O61" s="202" t="s">
        <v>820</v>
      </c>
      <c r="P61" s="202">
        <v>0</v>
      </c>
      <c r="Q61" s="202" t="s">
        <v>820</v>
      </c>
      <c r="R61" s="202">
        <v>0</v>
      </c>
      <c r="S61" s="202" t="s">
        <v>819</v>
      </c>
      <c r="T61" s="196">
        <v>42917</v>
      </c>
      <c r="U61" s="202" t="s">
        <v>819</v>
      </c>
      <c r="V61" s="202" t="s">
        <v>819</v>
      </c>
      <c r="W61" s="202" t="s">
        <v>820</v>
      </c>
      <c r="X61" s="202">
        <v>0</v>
      </c>
      <c r="Y61" s="202" t="s">
        <v>819</v>
      </c>
      <c r="Z61" s="197">
        <v>4724800</v>
      </c>
      <c r="AA61" s="205">
        <f t="shared" si="0"/>
        <v>1</v>
      </c>
      <c r="AB61" s="202" t="s">
        <v>819</v>
      </c>
      <c r="AC61" s="202" t="s">
        <v>819</v>
      </c>
    </row>
    <row r="62" spans="1:29" ht="60" x14ac:dyDescent="0.25">
      <c r="A62" s="198">
        <v>2017</v>
      </c>
      <c r="B62" s="196">
        <v>42917</v>
      </c>
      <c r="C62" s="202" t="s">
        <v>23</v>
      </c>
      <c r="D62" s="198">
        <v>7</v>
      </c>
      <c r="E62" s="202" t="s">
        <v>819</v>
      </c>
      <c r="F62" s="198" t="s">
        <v>819</v>
      </c>
      <c r="G62" s="202" t="s">
        <v>626</v>
      </c>
      <c r="H62" s="202" t="s">
        <v>24</v>
      </c>
      <c r="I62" s="203">
        <v>860066942</v>
      </c>
      <c r="J62" s="202" t="s">
        <v>817</v>
      </c>
      <c r="K62" s="202" t="s">
        <v>21</v>
      </c>
      <c r="L62" s="198">
        <v>360</v>
      </c>
      <c r="M62" s="198">
        <v>431</v>
      </c>
      <c r="N62" s="197">
        <v>2386500</v>
      </c>
      <c r="O62" s="202" t="s">
        <v>820</v>
      </c>
      <c r="P62" s="202">
        <v>0</v>
      </c>
      <c r="Q62" s="202" t="s">
        <v>820</v>
      </c>
      <c r="R62" s="202">
        <v>0</v>
      </c>
      <c r="S62" s="202" t="s">
        <v>819</v>
      </c>
      <c r="T62" s="196">
        <v>42917</v>
      </c>
      <c r="U62" s="202" t="s">
        <v>819</v>
      </c>
      <c r="V62" s="202" t="s">
        <v>819</v>
      </c>
      <c r="W62" s="202" t="s">
        <v>820</v>
      </c>
      <c r="X62" s="202">
        <v>0</v>
      </c>
      <c r="Y62" s="202" t="s">
        <v>819</v>
      </c>
      <c r="Z62" s="197">
        <v>2386500</v>
      </c>
      <c r="AA62" s="205">
        <f t="shared" si="0"/>
        <v>1</v>
      </c>
      <c r="AB62" s="202" t="s">
        <v>819</v>
      </c>
      <c r="AC62" s="202" t="s">
        <v>819</v>
      </c>
    </row>
    <row r="63" spans="1:29" ht="75" x14ac:dyDescent="0.25">
      <c r="A63" s="198">
        <v>2017</v>
      </c>
      <c r="B63" s="196">
        <v>42948</v>
      </c>
      <c r="C63" s="202" t="s">
        <v>23</v>
      </c>
      <c r="D63" s="198">
        <v>8</v>
      </c>
      <c r="E63" s="202" t="s">
        <v>819</v>
      </c>
      <c r="F63" s="198" t="s">
        <v>819</v>
      </c>
      <c r="G63" s="202" t="s">
        <v>627</v>
      </c>
      <c r="H63" s="202" t="s">
        <v>25</v>
      </c>
      <c r="I63" s="203">
        <v>900156264</v>
      </c>
      <c r="J63" s="202" t="s">
        <v>817</v>
      </c>
      <c r="K63" s="202" t="s">
        <v>21</v>
      </c>
      <c r="L63" s="198">
        <v>378</v>
      </c>
      <c r="M63" s="198">
        <v>459</v>
      </c>
      <c r="N63" s="197">
        <v>809000</v>
      </c>
      <c r="O63" s="202" t="s">
        <v>820</v>
      </c>
      <c r="P63" s="202">
        <v>0</v>
      </c>
      <c r="Q63" s="202" t="s">
        <v>820</v>
      </c>
      <c r="R63" s="202">
        <v>0</v>
      </c>
      <c r="S63" s="202" t="s">
        <v>819</v>
      </c>
      <c r="T63" s="196">
        <v>42948</v>
      </c>
      <c r="U63" s="202" t="s">
        <v>819</v>
      </c>
      <c r="V63" s="202" t="s">
        <v>819</v>
      </c>
      <c r="W63" s="202" t="s">
        <v>820</v>
      </c>
      <c r="X63" s="202">
        <v>0</v>
      </c>
      <c r="Y63" s="202" t="s">
        <v>819</v>
      </c>
      <c r="Z63" s="197">
        <v>809000</v>
      </c>
      <c r="AA63" s="205">
        <f t="shared" si="0"/>
        <v>1</v>
      </c>
      <c r="AB63" s="202" t="s">
        <v>819</v>
      </c>
      <c r="AC63" s="202" t="s">
        <v>819</v>
      </c>
    </row>
    <row r="64" spans="1:29" ht="75" x14ac:dyDescent="0.25">
      <c r="A64" s="198">
        <v>2017</v>
      </c>
      <c r="B64" s="196">
        <v>42948</v>
      </c>
      <c r="C64" s="202" t="s">
        <v>23</v>
      </c>
      <c r="D64" s="198">
        <v>8</v>
      </c>
      <c r="E64" s="202" t="s">
        <v>819</v>
      </c>
      <c r="F64" s="198" t="s">
        <v>819</v>
      </c>
      <c r="G64" s="202" t="s">
        <v>627</v>
      </c>
      <c r="H64" s="202" t="s">
        <v>172</v>
      </c>
      <c r="I64" s="203">
        <v>800251440</v>
      </c>
      <c r="J64" s="202" t="s">
        <v>817</v>
      </c>
      <c r="K64" s="202" t="s">
        <v>21</v>
      </c>
      <c r="L64" s="198">
        <v>378</v>
      </c>
      <c r="M64" s="198">
        <v>460</v>
      </c>
      <c r="N64" s="197">
        <v>4643900</v>
      </c>
      <c r="O64" s="202" t="s">
        <v>820</v>
      </c>
      <c r="P64" s="202">
        <v>0</v>
      </c>
      <c r="Q64" s="202" t="s">
        <v>820</v>
      </c>
      <c r="R64" s="202">
        <v>0</v>
      </c>
      <c r="S64" s="202" t="s">
        <v>819</v>
      </c>
      <c r="T64" s="196">
        <v>42948</v>
      </c>
      <c r="U64" s="202" t="s">
        <v>819</v>
      </c>
      <c r="V64" s="202" t="s">
        <v>819</v>
      </c>
      <c r="W64" s="202" t="s">
        <v>820</v>
      </c>
      <c r="X64" s="202">
        <v>0</v>
      </c>
      <c r="Y64" s="202" t="s">
        <v>819</v>
      </c>
      <c r="Z64" s="197">
        <v>4643900</v>
      </c>
      <c r="AA64" s="205">
        <f t="shared" si="0"/>
        <v>1</v>
      </c>
      <c r="AB64" s="202" t="s">
        <v>819</v>
      </c>
      <c r="AC64" s="202" t="s">
        <v>819</v>
      </c>
    </row>
    <row r="65" spans="1:29" ht="225" x14ac:dyDescent="0.25">
      <c r="A65" s="198">
        <v>2017</v>
      </c>
      <c r="B65" s="196">
        <v>42747</v>
      </c>
      <c r="C65" s="202" t="s">
        <v>23</v>
      </c>
      <c r="D65" s="198">
        <v>12</v>
      </c>
      <c r="E65" s="202" t="s">
        <v>819</v>
      </c>
      <c r="F65" s="198" t="s">
        <v>819</v>
      </c>
      <c r="G65" s="202" t="s">
        <v>253</v>
      </c>
      <c r="H65" s="202" t="s">
        <v>25</v>
      </c>
      <c r="I65" s="203">
        <v>900156264</v>
      </c>
      <c r="J65" s="202" t="s">
        <v>817</v>
      </c>
      <c r="K65" s="202" t="s">
        <v>21</v>
      </c>
      <c r="L65" s="198">
        <v>200</v>
      </c>
      <c r="M65" s="198">
        <v>192</v>
      </c>
      <c r="N65" s="197">
        <v>755700</v>
      </c>
      <c r="O65" s="202" t="s">
        <v>820</v>
      </c>
      <c r="P65" s="202">
        <v>0</v>
      </c>
      <c r="Q65" s="202" t="s">
        <v>820</v>
      </c>
      <c r="R65" s="202">
        <v>0</v>
      </c>
      <c r="S65" s="202" t="s">
        <v>819</v>
      </c>
      <c r="T65" s="196">
        <v>42747</v>
      </c>
      <c r="U65" s="202" t="s">
        <v>819</v>
      </c>
      <c r="V65" s="202" t="s">
        <v>819</v>
      </c>
      <c r="W65" s="202" t="s">
        <v>820</v>
      </c>
      <c r="X65" s="198">
        <v>0</v>
      </c>
      <c r="Y65" s="202" t="s">
        <v>819</v>
      </c>
      <c r="Z65" s="197">
        <v>755700</v>
      </c>
      <c r="AA65" s="205">
        <f t="shared" si="0"/>
        <v>1</v>
      </c>
      <c r="AB65" s="202" t="s">
        <v>819</v>
      </c>
      <c r="AC65" s="202" t="s">
        <v>819</v>
      </c>
    </row>
    <row r="66" spans="1:29" ht="225" x14ac:dyDescent="0.25">
      <c r="A66" s="198">
        <v>2017</v>
      </c>
      <c r="B66" s="196">
        <v>42747</v>
      </c>
      <c r="C66" s="202" t="s">
        <v>23</v>
      </c>
      <c r="D66" s="198">
        <v>12</v>
      </c>
      <c r="E66" s="202" t="s">
        <v>819</v>
      </c>
      <c r="F66" s="198" t="s">
        <v>819</v>
      </c>
      <c r="G66" s="202" t="s">
        <v>253</v>
      </c>
      <c r="H66" s="202" t="s">
        <v>172</v>
      </c>
      <c r="I66" s="203">
        <v>800251440</v>
      </c>
      <c r="J66" s="202" t="s">
        <v>817</v>
      </c>
      <c r="K66" s="202" t="s">
        <v>21</v>
      </c>
      <c r="L66" s="198">
        <v>200</v>
      </c>
      <c r="M66" s="198">
        <v>193</v>
      </c>
      <c r="N66" s="197">
        <v>4392100</v>
      </c>
      <c r="O66" s="202" t="s">
        <v>820</v>
      </c>
      <c r="P66" s="202">
        <v>0</v>
      </c>
      <c r="Q66" s="202" t="s">
        <v>820</v>
      </c>
      <c r="R66" s="202">
        <v>0</v>
      </c>
      <c r="S66" s="202" t="s">
        <v>819</v>
      </c>
      <c r="T66" s="196">
        <v>42747</v>
      </c>
      <c r="U66" s="202" t="s">
        <v>819</v>
      </c>
      <c r="V66" s="202" t="s">
        <v>819</v>
      </c>
      <c r="W66" s="202" t="s">
        <v>820</v>
      </c>
      <c r="X66" s="198">
        <v>0</v>
      </c>
      <c r="Y66" s="202" t="s">
        <v>819</v>
      </c>
      <c r="Z66" s="197">
        <v>4392100</v>
      </c>
      <c r="AA66" s="205">
        <f t="shared" si="0"/>
        <v>1</v>
      </c>
      <c r="AB66" s="202" t="s">
        <v>819</v>
      </c>
      <c r="AC66" s="202" t="s">
        <v>819</v>
      </c>
    </row>
    <row r="67" spans="1:29" ht="225" x14ac:dyDescent="0.25">
      <c r="A67" s="198">
        <v>2017</v>
      </c>
      <c r="B67" s="196">
        <v>42747</v>
      </c>
      <c r="C67" s="202" t="s">
        <v>23</v>
      </c>
      <c r="D67" s="198">
        <v>12</v>
      </c>
      <c r="E67" s="202" t="s">
        <v>819</v>
      </c>
      <c r="F67" s="198" t="s">
        <v>819</v>
      </c>
      <c r="G67" s="202" t="s">
        <v>253</v>
      </c>
      <c r="H67" s="202" t="s">
        <v>24</v>
      </c>
      <c r="I67" s="203">
        <v>860066942</v>
      </c>
      <c r="J67" s="202" t="s">
        <v>817</v>
      </c>
      <c r="K67" s="202" t="s">
        <v>21</v>
      </c>
      <c r="L67" s="198">
        <v>200</v>
      </c>
      <c r="M67" s="198">
        <v>194</v>
      </c>
      <c r="N67" s="197">
        <v>1511400</v>
      </c>
      <c r="O67" s="202" t="s">
        <v>820</v>
      </c>
      <c r="P67" s="202">
        <v>0</v>
      </c>
      <c r="Q67" s="202" t="s">
        <v>820</v>
      </c>
      <c r="R67" s="202">
        <v>0</v>
      </c>
      <c r="S67" s="202" t="s">
        <v>819</v>
      </c>
      <c r="T67" s="196">
        <v>42747</v>
      </c>
      <c r="U67" s="202" t="s">
        <v>819</v>
      </c>
      <c r="V67" s="202" t="s">
        <v>819</v>
      </c>
      <c r="W67" s="202" t="s">
        <v>820</v>
      </c>
      <c r="X67" s="198">
        <v>0</v>
      </c>
      <c r="Y67" s="202" t="s">
        <v>819</v>
      </c>
      <c r="Z67" s="197">
        <v>1511400</v>
      </c>
      <c r="AA67" s="205">
        <f t="shared" si="0"/>
        <v>1</v>
      </c>
      <c r="AB67" s="202" t="s">
        <v>819</v>
      </c>
      <c r="AC67" s="202" t="s">
        <v>819</v>
      </c>
    </row>
    <row r="68" spans="1:29" ht="60" x14ac:dyDescent="0.25">
      <c r="A68" s="198">
        <v>2017</v>
      </c>
      <c r="B68" s="196">
        <v>42767</v>
      </c>
      <c r="C68" s="202" t="s">
        <v>23</v>
      </c>
      <c r="D68" s="198">
        <v>1</v>
      </c>
      <c r="E68" s="202" t="s">
        <v>819</v>
      </c>
      <c r="F68" s="198" t="s">
        <v>819</v>
      </c>
      <c r="G68" s="202" t="s">
        <v>252</v>
      </c>
      <c r="H68" s="202" t="s">
        <v>25</v>
      </c>
      <c r="I68" s="203">
        <v>900156264</v>
      </c>
      <c r="J68" s="202" t="s">
        <v>817</v>
      </c>
      <c r="K68" s="202" t="s">
        <v>21</v>
      </c>
      <c r="L68" s="198">
        <v>210</v>
      </c>
      <c r="M68" s="198">
        <v>225</v>
      </c>
      <c r="N68" s="197">
        <v>808900</v>
      </c>
      <c r="O68" s="202" t="s">
        <v>820</v>
      </c>
      <c r="P68" s="202">
        <v>0</v>
      </c>
      <c r="Q68" s="202" t="s">
        <v>820</v>
      </c>
      <c r="R68" s="202">
        <v>0</v>
      </c>
      <c r="S68" s="202" t="s">
        <v>819</v>
      </c>
      <c r="T68" s="196">
        <v>42767</v>
      </c>
      <c r="U68" s="202" t="s">
        <v>819</v>
      </c>
      <c r="V68" s="202" t="s">
        <v>819</v>
      </c>
      <c r="W68" s="202" t="s">
        <v>820</v>
      </c>
      <c r="X68" s="202">
        <v>0</v>
      </c>
      <c r="Y68" s="202" t="s">
        <v>819</v>
      </c>
      <c r="Z68" s="197">
        <v>808900</v>
      </c>
      <c r="AA68" s="205">
        <f t="shared" si="0"/>
        <v>1</v>
      </c>
      <c r="AB68" s="202" t="s">
        <v>819</v>
      </c>
      <c r="AC68" s="202" t="s">
        <v>819</v>
      </c>
    </row>
    <row r="69" spans="1:29" ht="60" x14ac:dyDescent="0.25">
      <c r="A69" s="198">
        <v>2017</v>
      </c>
      <c r="B69" s="196">
        <v>42767</v>
      </c>
      <c r="C69" s="202" t="s">
        <v>23</v>
      </c>
      <c r="D69" s="198">
        <v>1</v>
      </c>
      <c r="E69" s="202" t="s">
        <v>819</v>
      </c>
      <c r="F69" s="198" t="s">
        <v>819</v>
      </c>
      <c r="G69" s="202" t="s">
        <v>252</v>
      </c>
      <c r="H69" s="202" t="s">
        <v>172</v>
      </c>
      <c r="I69" s="203">
        <v>800251440</v>
      </c>
      <c r="J69" s="202" t="s">
        <v>817</v>
      </c>
      <c r="K69" s="202" t="s">
        <v>21</v>
      </c>
      <c r="L69" s="198">
        <v>210</v>
      </c>
      <c r="M69" s="198">
        <v>226</v>
      </c>
      <c r="N69" s="197">
        <v>4522000</v>
      </c>
      <c r="O69" s="202" t="s">
        <v>820</v>
      </c>
      <c r="P69" s="202">
        <v>0</v>
      </c>
      <c r="Q69" s="202" t="s">
        <v>820</v>
      </c>
      <c r="R69" s="202">
        <v>0</v>
      </c>
      <c r="S69" s="202" t="s">
        <v>819</v>
      </c>
      <c r="T69" s="196">
        <v>42767</v>
      </c>
      <c r="U69" s="202" t="s">
        <v>819</v>
      </c>
      <c r="V69" s="202" t="s">
        <v>819</v>
      </c>
      <c r="W69" s="202" t="s">
        <v>820</v>
      </c>
      <c r="X69" s="202">
        <v>0</v>
      </c>
      <c r="Y69" s="202" t="s">
        <v>819</v>
      </c>
      <c r="Z69" s="197">
        <v>4522000</v>
      </c>
      <c r="AA69" s="205">
        <f t="shared" si="0"/>
        <v>1</v>
      </c>
      <c r="AB69" s="202" t="s">
        <v>819</v>
      </c>
      <c r="AC69" s="202" t="s">
        <v>819</v>
      </c>
    </row>
    <row r="70" spans="1:29" ht="60" x14ac:dyDescent="0.25">
      <c r="A70" s="198">
        <v>2017</v>
      </c>
      <c r="B70" s="196">
        <v>42767</v>
      </c>
      <c r="C70" s="202" t="s">
        <v>23</v>
      </c>
      <c r="D70" s="198">
        <v>1</v>
      </c>
      <c r="E70" s="202" t="s">
        <v>819</v>
      </c>
      <c r="F70" s="198" t="s">
        <v>819</v>
      </c>
      <c r="G70" s="202" t="s">
        <v>252</v>
      </c>
      <c r="H70" s="202" t="s">
        <v>24</v>
      </c>
      <c r="I70" s="203">
        <v>860066942</v>
      </c>
      <c r="J70" s="202" t="s">
        <v>817</v>
      </c>
      <c r="K70" s="202" t="s">
        <v>21</v>
      </c>
      <c r="L70" s="198">
        <v>210</v>
      </c>
      <c r="M70" s="198">
        <v>227</v>
      </c>
      <c r="N70" s="197">
        <v>1617800</v>
      </c>
      <c r="O70" s="202" t="s">
        <v>820</v>
      </c>
      <c r="P70" s="202">
        <v>0</v>
      </c>
      <c r="Q70" s="202" t="s">
        <v>820</v>
      </c>
      <c r="R70" s="202">
        <v>0</v>
      </c>
      <c r="S70" s="202" t="s">
        <v>819</v>
      </c>
      <c r="T70" s="196">
        <v>42767</v>
      </c>
      <c r="U70" s="202" t="s">
        <v>819</v>
      </c>
      <c r="V70" s="202" t="s">
        <v>819</v>
      </c>
      <c r="W70" s="202" t="s">
        <v>820</v>
      </c>
      <c r="X70" s="202">
        <v>0</v>
      </c>
      <c r="Y70" s="202" t="s">
        <v>819</v>
      </c>
      <c r="Z70" s="197">
        <v>1617800</v>
      </c>
      <c r="AA70" s="205">
        <f t="shared" si="0"/>
        <v>1</v>
      </c>
      <c r="AB70" s="202" t="s">
        <v>819</v>
      </c>
      <c r="AC70" s="202" t="s">
        <v>819</v>
      </c>
    </row>
    <row r="71" spans="1:29" ht="75" x14ac:dyDescent="0.25">
      <c r="A71" s="198">
        <v>2017</v>
      </c>
      <c r="B71" s="196">
        <v>42767</v>
      </c>
      <c r="C71" s="202" t="s">
        <v>23</v>
      </c>
      <c r="D71" s="198">
        <v>2</v>
      </c>
      <c r="E71" s="202" t="s">
        <v>819</v>
      </c>
      <c r="F71" s="198" t="s">
        <v>819</v>
      </c>
      <c r="G71" s="202" t="s">
        <v>251</v>
      </c>
      <c r="H71" s="202" t="s">
        <v>25</v>
      </c>
      <c r="I71" s="203">
        <v>900156264</v>
      </c>
      <c r="J71" s="202" t="s">
        <v>817</v>
      </c>
      <c r="K71" s="202" t="s">
        <v>21</v>
      </c>
      <c r="L71" s="198">
        <v>275</v>
      </c>
      <c r="M71" s="198">
        <v>295</v>
      </c>
      <c r="N71" s="197">
        <v>808900</v>
      </c>
      <c r="O71" s="202" t="s">
        <v>820</v>
      </c>
      <c r="P71" s="202">
        <v>0</v>
      </c>
      <c r="Q71" s="202" t="s">
        <v>820</v>
      </c>
      <c r="R71" s="202">
        <v>0</v>
      </c>
      <c r="S71" s="202" t="s">
        <v>819</v>
      </c>
      <c r="T71" s="196">
        <v>42767</v>
      </c>
      <c r="U71" s="202" t="s">
        <v>819</v>
      </c>
      <c r="V71" s="202" t="s">
        <v>819</v>
      </c>
      <c r="W71" s="202" t="s">
        <v>820</v>
      </c>
      <c r="X71" s="202">
        <v>0</v>
      </c>
      <c r="Y71" s="202" t="s">
        <v>819</v>
      </c>
      <c r="Z71" s="197">
        <v>808900</v>
      </c>
      <c r="AA71" s="205">
        <f t="shared" si="0"/>
        <v>1</v>
      </c>
      <c r="AB71" s="202" t="s">
        <v>819</v>
      </c>
      <c r="AC71" s="202" t="s">
        <v>819</v>
      </c>
    </row>
    <row r="72" spans="1:29" ht="75" x14ac:dyDescent="0.25">
      <c r="A72" s="198">
        <v>2017</v>
      </c>
      <c r="B72" s="196">
        <v>42767</v>
      </c>
      <c r="C72" s="202" t="s">
        <v>23</v>
      </c>
      <c r="D72" s="198">
        <v>2</v>
      </c>
      <c r="E72" s="202" t="s">
        <v>819</v>
      </c>
      <c r="F72" s="198" t="s">
        <v>819</v>
      </c>
      <c r="G72" s="202" t="s">
        <v>251</v>
      </c>
      <c r="H72" s="202" t="s">
        <v>172</v>
      </c>
      <c r="I72" s="203">
        <v>800251440</v>
      </c>
      <c r="J72" s="202" t="s">
        <v>817</v>
      </c>
      <c r="K72" s="202" t="s">
        <v>21</v>
      </c>
      <c r="L72" s="198">
        <v>275</v>
      </c>
      <c r="M72" s="198">
        <v>296</v>
      </c>
      <c r="N72" s="197">
        <v>4522100</v>
      </c>
      <c r="O72" s="202" t="s">
        <v>820</v>
      </c>
      <c r="P72" s="202">
        <v>0</v>
      </c>
      <c r="Q72" s="202" t="s">
        <v>820</v>
      </c>
      <c r="R72" s="202">
        <v>0</v>
      </c>
      <c r="S72" s="202" t="s">
        <v>819</v>
      </c>
      <c r="T72" s="196">
        <v>42767</v>
      </c>
      <c r="U72" s="202" t="s">
        <v>819</v>
      </c>
      <c r="V72" s="202" t="s">
        <v>819</v>
      </c>
      <c r="W72" s="202" t="s">
        <v>820</v>
      </c>
      <c r="X72" s="202">
        <v>0</v>
      </c>
      <c r="Y72" s="202" t="s">
        <v>819</v>
      </c>
      <c r="Z72" s="197">
        <v>4522100</v>
      </c>
      <c r="AA72" s="205">
        <f t="shared" si="0"/>
        <v>1</v>
      </c>
      <c r="AB72" s="202" t="s">
        <v>819</v>
      </c>
      <c r="AC72" s="202" t="s">
        <v>819</v>
      </c>
    </row>
    <row r="73" spans="1:29" ht="75" x14ac:dyDescent="0.25">
      <c r="A73" s="198">
        <v>2017</v>
      </c>
      <c r="B73" s="196">
        <v>42767</v>
      </c>
      <c r="C73" s="202" t="s">
        <v>23</v>
      </c>
      <c r="D73" s="198">
        <v>2</v>
      </c>
      <c r="E73" s="202" t="s">
        <v>819</v>
      </c>
      <c r="F73" s="198" t="s">
        <v>819</v>
      </c>
      <c r="G73" s="202" t="s">
        <v>251</v>
      </c>
      <c r="H73" s="202" t="s">
        <v>24</v>
      </c>
      <c r="I73" s="203">
        <v>860066942</v>
      </c>
      <c r="J73" s="202" t="s">
        <v>817</v>
      </c>
      <c r="K73" s="202" t="s">
        <v>21</v>
      </c>
      <c r="L73" s="198">
        <v>275</v>
      </c>
      <c r="M73" s="198">
        <v>297</v>
      </c>
      <c r="N73" s="197">
        <v>1617800</v>
      </c>
      <c r="O73" s="202" t="s">
        <v>820</v>
      </c>
      <c r="P73" s="202">
        <v>0</v>
      </c>
      <c r="Q73" s="202" t="s">
        <v>820</v>
      </c>
      <c r="R73" s="202">
        <v>0</v>
      </c>
      <c r="S73" s="202" t="s">
        <v>819</v>
      </c>
      <c r="T73" s="196">
        <v>42767</v>
      </c>
      <c r="U73" s="202" t="s">
        <v>819</v>
      </c>
      <c r="V73" s="202" t="s">
        <v>819</v>
      </c>
      <c r="W73" s="202" t="s">
        <v>820</v>
      </c>
      <c r="X73" s="202">
        <v>0</v>
      </c>
      <c r="Y73" s="202" t="s">
        <v>819</v>
      </c>
      <c r="Z73" s="197">
        <v>1617800</v>
      </c>
      <c r="AA73" s="205">
        <f t="shared" si="0"/>
        <v>1</v>
      </c>
      <c r="AB73" s="202" t="s">
        <v>819</v>
      </c>
      <c r="AC73" s="202" t="s">
        <v>819</v>
      </c>
    </row>
    <row r="74" spans="1:29" ht="45" x14ac:dyDescent="0.25">
      <c r="A74" s="198">
        <v>2017</v>
      </c>
      <c r="B74" s="196">
        <v>42802</v>
      </c>
      <c r="C74" s="202" t="s">
        <v>23</v>
      </c>
      <c r="D74" s="198">
        <v>2</v>
      </c>
      <c r="E74" s="202" t="s">
        <v>819</v>
      </c>
      <c r="F74" s="198" t="s">
        <v>819</v>
      </c>
      <c r="G74" s="202" t="s">
        <v>254</v>
      </c>
      <c r="H74" s="202" t="s">
        <v>172</v>
      </c>
      <c r="I74" s="203">
        <v>800251440</v>
      </c>
      <c r="J74" s="202" t="s">
        <v>817</v>
      </c>
      <c r="K74" s="202" t="s">
        <v>21</v>
      </c>
      <c r="L74" s="198">
        <v>278</v>
      </c>
      <c r="M74" s="198">
        <v>301</v>
      </c>
      <c r="N74" s="197">
        <v>100</v>
      </c>
      <c r="O74" s="202" t="s">
        <v>820</v>
      </c>
      <c r="P74" s="202">
        <v>0</v>
      </c>
      <c r="Q74" s="202" t="s">
        <v>820</v>
      </c>
      <c r="R74" s="202">
        <v>0</v>
      </c>
      <c r="S74" s="202" t="s">
        <v>819</v>
      </c>
      <c r="T74" s="196">
        <v>42802</v>
      </c>
      <c r="U74" s="202" t="s">
        <v>819</v>
      </c>
      <c r="V74" s="202" t="s">
        <v>819</v>
      </c>
      <c r="W74" s="202" t="s">
        <v>820</v>
      </c>
      <c r="X74" s="202">
        <v>0</v>
      </c>
      <c r="Y74" s="202" t="s">
        <v>819</v>
      </c>
      <c r="Z74" s="197">
        <v>100</v>
      </c>
      <c r="AA74" s="205">
        <f t="shared" si="0"/>
        <v>1</v>
      </c>
      <c r="AB74" s="202" t="s">
        <v>819</v>
      </c>
      <c r="AC74" s="202" t="s">
        <v>819</v>
      </c>
    </row>
    <row r="75" spans="1:29" ht="60" x14ac:dyDescent="0.25">
      <c r="A75" s="198">
        <v>2017</v>
      </c>
      <c r="B75" s="196">
        <v>42795</v>
      </c>
      <c r="C75" s="202" t="s">
        <v>23</v>
      </c>
      <c r="D75" s="198">
        <v>3</v>
      </c>
      <c r="E75" s="202" t="s">
        <v>819</v>
      </c>
      <c r="F75" s="198" t="s">
        <v>819</v>
      </c>
      <c r="G75" s="202" t="s">
        <v>539</v>
      </c>
      <c r="H75" s="202" t="s">
        <v>25</v>
      </c>
      <c r="I75" s="203">
        <v>900156264</v>
      </c>
      <c r="J75" s="202" t="s">
        <v>817</v>
      </c>
      <c r="K75" s="202" t="s">
        <v>21</v>
      </c>
      <c r="L75" s="198">
        <v>292</v>
      </c>
      <c r="M75" s="198">
        <v>316</v>
      </c>
      <c r="N75" s="197">
        <v>808900</v>
      </c>
      <c r="O75" s="202" t="s">
        <v>820</v>
      </c>
      <c r="P75" s="202">
        <v>0</v>
      </c>
      <c r="Q75" s="202" t="s">
        <v>820</v>
      </c>
      <c r="R75" s="202">
        <v>0</v>
      </c>
      <c r="S75" s="202" t="s">
        <v>819</v>
      </c>
      <c r="T75" s="196">
        <v>42795</v>
      </c>
      <c r="U75" s="202" t="s">
        <v>819</v>
      </c>
      <c r="V75" s="202" t="s">
        <v>819</v>
      </c>
      <c r="W75" s="202" t="s">
        <v>820</v>
      </c>
      <c r="X75" s="202">
        <v>0</v>
      </c>
      <c r="Y75" s="202" t="s">
        <v>819</v>
      </c>
      <c r="Z75" s="197">
        <v>808900</v>
      </c>
      <c r="AA75" s="205">
        <f t="shared" ref="AA75:AA136" si="1">+Z75/N75</f>
        <v>1</v>
      </c>
      <c r="AB75" s="202" t="s">
        <v>819</v>
      </c>
      <c r="AC75" s="202" t="s">
        <v>819</v>
      </c>
    </row>
    <row r="76" spans="1:29" ht="75" x14ac:dyDescent="0.25">
      <c r="A76" s="198">
        <v>2017</v>
      </c>
      <c r="B76" s="196">
        <v>42849</v>
      </c>
      <c r="C76" s="202" t="s">
        <v>28</v>
      </c>
      <c r="D76" s="198">
        <v>13</v>
      </c>
      <c r="E76" s="202" t="s">
        <v>819</v>
      </c>
      <c r="F76" s="198" t="s">
        <v>819</v>
      </c>
      <c r="G76" s="202" t="s">
        <v>29</v>
      </c>
      <c r="H76" s="202" t="s">
        <v>27</v>
      </c>
      <c r="I76" s="203">
        <v>830037248</v>
      </c>
      <c r="J76" s="202" t="s">
        <v>817</v>
      </c>
      <c r="K76" s="202" t="s">
        <v>26</v>
      </c>
      <c r="L76" s="198">
        <v>296</v>
      </c>
      <c r="M76" s="198">
        <v>325</v>
      </c>
      <c r="N76" s="197">
        <v>2584570</v>
      </c>
      <c r="O76" s="202" t="s">
        <v>820</v>
      </c>
      <c r="P76" s="202">
        <v>0</v>
      </c>
      <c r="Q76" s="202" t="s">
        <v>820</v>
      </c>
      <c r="R76" s="202">
        <v>0</v>
      </c>
      <c r="S76" s="202" t="s">
        <v>819</v>
      </c>
      <c r="T76" s="196">
        <v>42849</v>
      </c>
      <c r="U76" s="202" t="s">
        <v>820</v>
      </c>
      <c r="V76" s="202">
        <v>0</v>
      </c>
      <c r="W76" s="202" t="s">
        <v>820</v>
      </c>
      <c r="X76" s="198">
        <v>0</v>
      </c>
      <c r="Y76" s="202" t="s">
        <v>819</v>
      </c>
      <c r="Z76" s="197">
        <v>2584570</v>
      </c>
      <c r="AA76" s="205">
        <f t="shared" si="1"/>
        <v>1</v>
      </c>
      <c r="AB76" s="202" t="s">
        <v>819</v>
      </c>
      <c r="AC76" s="202" t="s">
        <v>819</v>
      </c>
    </row>
    <row r="77" spans="1:29" ht="75" x14ac:dyDescent="0.25">
      <c r="A77" s="198">
        <v>2017</v>
      </c>
      <c r="B77" s="196">
        <v>42873</v>
      </c>
      <c r="C77" s="202" t="s">
        <v>28</v>
      </c>
      <c r="D77" s="198">
        <v>17</v>
      </c>
      <c r="E77" s="202" t="s">
        <v>819</v>
      </c>
      <c r="F77" s="198" t="s">
        <v>819</v>
      </c>
      <c r="G77" s="202" t="s">
        <v>579</v>
      </c>
      <c r="H77" s="202" t="s">
        <v>27</v>
      </c>
      <c r="I77" s="203">
        <v>830037248</v>
      </c>
      <c r="J77" s="202" t="s">
        <v>817</v>
      </c>
      <c r="K77" s="202" t="s">
        <v>26</v>
      </c>
      <c r="L77" s="198">
        <v>311</v>
      </c>
      <c r="M77" s="198">
        <v>348</v>
      </c>
      <c r="N77" s="197">
        <v>2390690</v>
      </c>
      <c r="O77" s="202" t="s">
        <v>820</v>
      </c>
      <c r="P77" s="202">
        <v>0</v>
      </c>
      <c r="Q77" s="202" t="s">
        <v>820</v>
      </c>
      <c r="R77" s="202">
        <v>0</v>
      </c>
      <c r="S77" s="202" t="s">
        <v>819</v>
      </c>
      <c r="T77" s="196">
        <v>42873</v>
      </c>
      <c r="U77" s="202" t="s">
        <v>819</v>
      </c>
      <c r="V77" s="202" t="s">
        <v>819</v>
      </c>
      <c r="W77" s="202" t="s">
        <v>820</v>
      </c>
      <c r="X77" s="202">
        <v>0</v>
      </c>
      <c r="Y77" s="202" t="s">
        <v>819</v>
      </c>
      <c r="Z77" s="197">
        <v>2390690</v>
      </c>
      <c r="AA77" s="205">
        <f t="shared" si="1"/>
        <v>1</v>
      </c>
      <c r="AB77" s="202" t="s">
        <v>819</v>
      </c>
      <c r="AC77" s="202" t="s">
        <v>819</v>
      </c>
    </row>
    <row r="78" spans="1:29" ht="75" x14ac:dyDescent="0.25">
      <c r="A78" s="198">
        <v>2017</v>
      </c>
      <c r="B78" s="196">
        <v>43089</v>
      </c>
      <c r="C78" s="202" t="s">
        <v>28</v>
      </c>
      <c r="D78" s="198">
        <v>51</v>
      </c>
      <c r="E78" s="202" t="s">
        <v>819</v>
      </c>
      <c r="F78" s="198" t="s">
        <v>819</v>
      </c>
      <c r="G78" s="202" t="s">
        <v>757</v>
      </c>
      <c r="H78" s="202" t="s">
        <v>27</v>
      </c>
      <c r="I78" s="203">
        <v>830037248</v>
      </c>
      <c r="J78" s="202" t="s">
        <v>817</v>
      </c>
      <c r="K78" s="202" t="s">
        <v>26</v>
      </c>
      <c r="L78" s="198">
        <v>507</v>
      </c>
      <c r="M78" s="198">
        <v>618</v>
      </c>
      <c r="N78" s="197">
        <v>2731660</v>
      </c>
      <c r="O78" s="202" t="s">
        <v>820</v>
      </c>
      <c r="P78" s="202">
        <v>0</v>
      </c>
      <c r="Q78" s="202" t="s">
        <v>820</v>
      </c>
      <c r="R78" s="202">
        <v>0</v>
      </c>
      <c r="S78" s="202" t="s">
        <v>819</v>
      </c>
      <c r="T78" s="196">
        <v>43089</v>
      </c>
      <c r="U78" s="202" t="s">
        <v>819</v>
      </c>
      <c r="V78" s="202" t="s">
        <v>819</v>
      </c>
      <c r="W78" s="202" t="s">
        <v>820</v>
      </c>
      <c r="X78" s="202">
        <v>0</v>
      </c>
      <c r="Y78" s="202" t="s">
        <v>819</v>
      </c>
      <c r="Z78" s="197">
        <v>2731660</v>
      </c>
      <c r="AA78" s="205">
        <f t="shared" si="1"/>
        <v>1</v>
      </c>
      <c r="AB78" s="202" t="s">
        <v>819</v>
      </c>
      <c r="AC78" s="202" t="s">
        <v>819</v>
      </c>
    </row>
    <row r="79" spans="1:29" ht="30" x14ac:dyDescent="0.25">
      <c r="A79" s="198">
        <v>2017</v>
      </c>
      <c r="B79" s="196">
        <v>42902</v>
      </c>
      <c r="C79" s="202" t="s">
        <v>28</v>
      </c>
      <c r="D79" s="198">
        <v>21</v>
      </c>
      <c r="E79" s="202" t="s">
        <v>819</v>
      </c>
      <c r="F79" s="198" t="s">
        <v>819</v>
      </c>
      <c r="G79" s="202" t="s">
        <v>577</v>
      </c>
      <c r="H79" s="202" t="s">
        <v>27</v>
      </c>
      <c r="I79" s="203">
        <v>830037248</v>
      </c>
      <c r="J79" s="202" t="s">
        <v>817</v>
      </c>
      <c r="K79" s="202" t="s">
        <v>26</v>
      </c>
      <c r="L79" s="198">
        <v>331</v>
      </c>
      <c r="M79" s="198">
        <v>377</v>
      </c>
      <c r="N79" s="197">
        <v>2530720</v>
      </c>
      <c r="O79" s="202" t="s">
        <v>820</v>
      </c>
      <c r="P79" s="202">
        <v>0</v>
      </c>
      <c r="Q79" s="202" t="s">
        <v>820</v>
      </c>
      <c r="R79" s="202">
        <v>0</v>
      </c>
      <c r="S79" s="202" t="s">
        <v>819</v>
      </c>
      <c r="T79" s="196">
        <v>42902</v>
      </c>
      <c r="U79" s="202" t="s">
        <v>819</v>
      </c>
      <c r="V79" s="202" t="s">
        <v>819</v>
      </c>
      <c r="W79" s="202" t="s">
        <v>820</v>
      </c>
      <c r="X79" s="202">
        <v>0</v>
      </c>
      <c r="Y79" s="202" t="s">
        <v>819</v>
      </c>
      <c r="Z79" s="197">
        <v>2530720</v>
      </c>
      <c r="AA79" s="205">
        <f t="shared" si="1"/>
        <v>1</v>
      </c>
      <c r="AB79" s="202" t="s">
        <v>819</v>
      </c>
      <c r="AC79" s="202" t="s">
        <v>819</v>
      </c>
    </row>
    <row r="80" spans="1:29" ht="75" x14ac:dyDescent="0.25">
      <c r="A80" s="198">
        <v>2017</v>
      </c>
      <c r="B80" s="196">
        <v>43027</v>
      </c>
      <c r="C80" s="202" t="s">
        <v>28</v>
      </c>
      <c r="D80" s="198">
        <v>40</v>
      </c>
      <c r="E80" s="202" t="s">
        <v>819</v>
      </c>
      <c r="F80" s="198" t="s">
        <v>819</v>
      </c>
      <c r="G80" s="202" t="s">
        <v>29</v>
      </c>
      <c r="H80" s="202" t="s">
        <v>27</v>
      </c>
      <c r="I80" s="203">
        <v>830037248</v>
      </c>
      <c r="J80" s="202" t="s">
        <v>817</v>
      </c>
      <c r="K80" s="202" t="s">
        <v>26</v>
      </c>
      <c r="L80" s="198">
        <v>436</v>
      </c>
      <c r="M80" s="198">
        <v>519</v>
      </c>
      <c r="N80" s="197">
        <v>2702390</v>
      </c>
      <c r="O80" s="202" t="s">
        <v>820</v>
      </c>
      <c r="P80" s="202">
        <v>0</v>
      </c>
      <c r="Q80" s="202" t="s">
        <v>820</v>
      </c>
      <c r="R80" s="202">
        <v>0</v>
      </c>
      <c r="S80" s="202" t="s">
        <v>819</v>
      </c>
      <c r="T80" s="196">
        <v>43027</v>
      </c>
      <c r="U80" s="202" t="s">
        <v>819</v>
      </c>
      <c r="V80" s="202" t="s">
        <v>819</v>
      </c>
      <c r="W80" s="202" t="s">
        <v>820</v>
      </c>
      <c r="X80" s="202">
        <v>0</v>
      </c>
      <c r="Y80" s="202" t="s">
        <v>819</v>
      </c>
      <c r="Z80" s="197">
        <v>2702390</v>
      </c>
      <c r="AA80" s="205">
        <f t="shared" si="1"/>
        <v>1</v>
      </c>
      <c r="AB80" s="202" t="s">
        <v>819</v>
      </c>
      <c r="AC80" s="202" t="s">
        <v>819</v>
      </c>
    </row>
    <row r="81" spans="1:29" ht="75" x14ac:dyDescent="0.25">
      <c r="A81" s="198">
        <v>2017</v>
      </c>
      <c r="B81" s="196">
        <v>42783</v>
      </c>
      <c r="C81" s="202" t="s">
        <v>28</v>
      </c>
      <c r="D81" s="198">
        <v>6</v>
      </c>
      <c r="E81" s="202" t="s">
        <v>819</v>
      </c>
      <c r="F81" s="198" t="s">
        <v>819</v>
      </c>
      <c r="G81" s="202" t="s">
        <v>256</v>
      </c>
      <c r="H81" s="202" t="s">
        <v>27</v>
      </c>
      <c r="I81" s="203">
        <v>830037248</v>
      </c>
      <c r="J81" s="202" t="s">
        <v>817</v>
      </c>
      <c r="K81" s="202" t="s">
        <v>26</v>
      </c>
      <c r="L81" s="198">
        <v>248</v>
      </c>
      <c r="M81" s="198">
        <v>261</v>
      </c>
      <c r="N81" s="197">
        <v>2328040</v>
      </c>
      <c r="O81" s="202" t="s">
        <v>820</v>
      </c>
      <c r="P81" s="202">
        <v>0</v>
      </c>
      <c r="Q81" s="202" t="s">
        <v>820</v>
      </c>
      <c r="R81" s="202">
        <v>0</v>
      </c>
      <c r="S81" s="202" t="s">
        <v>819</v>
      </c>
      <c r="T81" s="196">
        <v>42783</v>
      </c>
      <c r="U81" s="202" t="s">
        <v>819</v>
      </c>
      <c r="V81" s="202" t="s">
        <v>819</v>
      </c>
      <c r="W81" s="202" t="s">
        <v>820</v>
      </c>
      <c r="X81" s="202">
        <v>0</v>
      </c>
      <c r="Y81" s="202" t="s">
        <v>819</v>
      </c>
      <c r="Z81" s="197">
        <v>2328040</v>
      </c>
      <c r="AA81" s="205">
        <f t="shared" si="1"/>
        <v>1</v>
      </c>
      <c r="AB81" s="202" t="s">
        <v>819</v>
      </c>
      <c r="AC81" s="202" t="s">
        <v>819</v>
      </c>
    </row>
    <row r="82" spans="1:29" ht="75" x14ac:dyDescent="0.25">
      <c r="A82" s="198">
        <v>2017</v>
      </c>
      <c r="B82" s="196">
        <v>42965</v>
      </c>
      <c r="C82" s="202" t="s">
        <v>28</v>
      </c>
      <c r="D82" s="198">
        <v>29</v>
      </c>
      <c r="E82" s="202" t="s">
        <v>819</v>
      </c>
      <c r="F82" s="198" t="s">
        <v>819</v>
      </c>
      <c r="G82" s="202" t="s">
        <v>628</v>
      </c>
      <c r="H82" s="202" t="s">
        <v>27</v>
      </c>
      <c r="I82" s="203">
        <v>830037248</v>
      </c>
      <c r="J82" s="202" t="s">
        <v>817</v>
      </c>
      <c r="K82" s="202" t="s">
        <v>26</v>
      </c>
      <c r="L82" s="198">
        <v>368</v>
      </c>
      <c r="M82" s="198">
        <v>439</v>
      </c>
      <c r="N82" s="197">
        <v>2374230</v>
      </c>
      <c r="O82" s="202" t="s">
        <v>820</v>
      </c>
      <c r="P82" s="202">
        <v>0</v>
      </c>
      <c r="Q82" s="202" t="s">
        <v>820</v>
      </c>
      <c r="R82" s="202">
        <v>0</v>
      </c>
      <c r="S82" s="202" t="s">
        <v>819</v>
      </c>
      <c r="T82" s="196">
        <v>42965</v>
      </c>
      <c r="U82" s="202" t="s">
        <v>819</v>
      </c>
      <c r="V82" s="202" t="s">
        <v>819</v>
      </c>
      <c r="W82" s="202" t="s">
        <v>820</v>
      </c>
      <c r="X82" s="202">
        <v>0</v>
      </c>
      <c r="Y82" s="202" t="s">
        <v>819</v>
      </c>
      <c r="Z82" s="197">
        <v>2374230</v>
      </c>
      <c r="AA82" s="205">
        <f t="shared" si="1"/>
        <v>1</v>
      </c>
      <c r="AB82" s="202" t="s">
        <v>819</v>
      </c>
      <c r="AC82" s="202" t="s">
        <v>819</v>
      </c>
    </row>
    <row r="83" spans="1:29" ht="60" x14ac:dyDescent="0.25">
      <c r="A83" s="198">
        <v>2017</v>
      </c>
      <c r="B83" s="196">
        <v>43061</v>
      </c>
      <c r="C83" s="202" t="s">
        <v>28</v>
      </c>
      <c r="D83" s="198">
        <v>46</v>
      </c>
      <c r="E83" s="202" t="s">
        <v>819</v>
      </c>
      <c r="F83" s="198" t="s">
        <v>819</v>
      </c>
      <c r="G83" s="202" t="s">
        <v>629</v>
      </c>
      <c r="H83" s="202" t="s">
        <v>27</v>
      </c>
      <c r="I83" s="203">
        <v>830037248</v>
      </c>
      <c r="J83" s="202" t="s">
        <v>817</v>
      </c>
      <c r="K83" s="202" t="s">
        <v>26</v>
      </c>
      <c r="L83" s="198">
        <v>464</v>
      </c>
      <c r="M83" s="198">
        <v>571</v>
      </c>
      <c r="N83" s="197">
        <v>302020</v>
      </c>
      <c r="O83" s="202" t="s">
        <v>820</v>
      </c>
      <c r="P83" s="202">
        <v>0</v>
      </c>
      <c r="Q83" s="202" t="s">
        <v>820</v>
      </c>
      <c r="R83" s="202">
        <v>0</v>
      </c>
      <c r="S83" s="202" t="s">
        <v>819</v>
      </c>
      <c r="T83" s="196">
        <v>43061</v>
      </c>
      <c r="U83" s="202" t="s">
        <v>819</v>
      </c>
      <c r="V83" s="202" t="s">
        <v>819</v>
      </c>
      <c r="W83" s="202" t="s">
        <v>820</v>
      </c>
      <c r="X83" s="202">
        <v>0</v>
      </c>
      <c r="Y83" s="202" t="s">
        <v>819</v>
      </c>
      <c r="Z83" s="197">
        <v>302020</v>
      </c>
      <c r="AA83" s="205">
        <f t="shared" si="1"/>
        <v>1</v>
      </c>
      <c r="AB83" s="202" t="s">
        <v>819</v>
      </c>
      <c r="AC83" s="202" t="s">
        <v>819</v>
      </c>
    </row>
    <row r="84" spans="1:29" ht="75" x14ac:dyDescent="0.25">
      <c r="A84" s="198">
        <v>2017</v>
      </c>
      <c r="B84" s="196">
        <v>42755</v>
      </c>
      <c r="C84" s="202" t="s">
        <v>28</v>
      </c>
      <c r="D84" s="198">
        <v>2</v>
      </c>
      <c r="E84" s="202" t="s">
        <v>819</v>
      </c>
      <c r="F84" s="198" t="s">
        <v>819</v>
      </c>
      <c r="G84" s="202" t="s">
        <v>255</v>
      </c>
      <c r="H84" s="202" t="s">
        <v>27</v>
      </c>
      <c r="I84" s="203">
        <v>830037248</v>
      </c>
      <c r="J84" s="202" t="s">
        <v>817</v>
      </c>
      <c r="K84" s="202" t="s">
        <v>26</v>
      </c>
      <c r="L84" s="198">
        <v>207</v>
      </c>
      <c r="M84" s="198">
        <v>214</v>
      </c>
      <c r="N84" s="197">
        <v>354260</v>
      </c>
      <c r="O84" s="202" t="s">
        <v>820</v>
      </c>
      <c r="P84" s="202">
        <v>0</v>
      </c>
      <c r="Q84" s="202" t="s">
        <v>820</v>
      </c>
      <c r="R84" s="202">
        <v>0</v>
      </c>
      <c r="S84" s="202" t="s">
        <v>819</v>
      </c>
      <c r="T84" s="196">
        <v>42755</v>
      </c>
      <c r="U84" s="202" t="s">
        <v>819</v>
      </c>
      <c r="V84" s="202" t="s">
        <v>819</v>
      </c>
      <c r="W84" s="202" t="s">
        <v>820</v>
      </c>
      <c r="X84" s="202">
        <v>0</v>
      </c>
      <c r="Y84" s="202" t="s">
        <v>819</v>
      </c>
      <c r="Z84" s="197">
        <v>354260</v>
      </c>
      <c r="AA84" s="205">
        <f t="shared" si="1"/>
        <v>1</v>
      </c>
      <c r="AB84" s="202" t="s">
        <v>819</v>
      </c>
      <c r="AC84" s="202" t="s">
        <v>819</v>
      </c>
    </row>
    <row r="85" spans="1:29" ht="75" x14ac:dyDescent="0.25">
      <c r="A85" s="198">
        <v>2017</v>
      </c>
      <c r="B85" s="196">
        <v>42755</v>
      </c>
      <c r="C85" s="202" t="s">
        <v>28</v>
      </c>
      <c r="D85" s="198">
        <v>1</v>
      </c>
      <c r="E85" s="202" t="s">
        <v>819</v>
      </c>
      <c r="F85" s="198" t="s">
        <v>819</v>
      </c>
      <c r="G85" s="202" t="s">
        <v>145</v>
      </c>
      <c r="H85" s="202" t="s">
        <v>27</v>
      </c>
      <c r="I85" s="203">
        <v>830037248</v>
      </c>
      <c r="J85" s="202" t="s">
        <v>817</v>
      </c>
      <c r="K85" s="202" t="s">
        <v>26</v>
      </c>
      <c r="L85" s="198">
        <v>206</v>
      </c>
      <c r="M85" s="198">
        <v>213</v>
      </c>
      <c r="N85" s="197">
        <v>2583610</v>
      </c>
      <c r="O85" s="202" t="s">
        <v>820</v>
      </c>
      <c r="P85" s="202">
        <v>0</v>
      </c>
      <c r="Q85" s="202" t="s">
        <v>820</v>
      </c>
      <c r="R85" s="202">
        <v>0</v>
      </c>
      <c r="S85" s="202" t="s">
        <v>819</v>
      </c>
      <c r="T85" s="196">
        <v>42755</v>
      </c>
      <c r="U85" s="202" t="s">
        <v>819</v>
      </c>
      <c r="V85" s="202" t="s">
        <v>819</v>
      </c>
      <c r="W85" s="202" t="s">
        <v>820</v>
      </c>
      <c r="X85" s="202">
        <v>0</v>
      </c>
      <c r="Y85" s="202" t="s">
        <v>819</v>
      </c>
      <c r="Z85" s="197">
        <v>2583610</v>
      </c>
      <c r="AA85" s="205">
        <f t="shared" si="1"/>
        <v>1</v>
      </c>
      <c r="AB85" s="202" t="s">
        <v>819</v>
      </c>
      <c r="AC85" s="202" t="s">
        <v>819</v>
      </c>
    </row>
    <row r="86" spans="1:29" ht="75" x14ac:dyDescent="0.25">
      <c r="A86" s="198">
        <v>2017</v>
      </c>
      <c r="B86" s="196">
        <v>43055</v>
      </c>
      <c r="C86" s="202" t="s">
        <v>28</v>
      </c>
      <c r="D86" s="198">
        <v>42</v>
      </c>
      <c r="E86" s="202" t="s">
        <v>819</v>
      </c>
      <c r="F86" s="198" t="s">
        <v>819</v>
      </c>
      <c r="G86" s="202" t="s">
        <v>145</v>
      </c>
      <c r="H86" s="202" t="s">
        <v>27</v>
      </c>
      <c r="I86" s="203">
        <v>830037248</v>
      </c>
      <c r="J86" s="202" t="s">
        <v>817</v>
      </c>
      <c r="K86" s="202" t="s">
        <v>26</v>
      </c>
      <c r="L86" s="198">
        <v>458</v>
      </c>
      <c r="M86" s="198">
        <v>565</v>
      </c>
      <c r="N86" s="197">
        <v>2307930</v>
      </c>
      <c r="O86" s="202" t="s">
        <v>820</v>
      </c>
      <c r="P86" s="202">
        <v>0</v>
      </c>
      <c r="Q86" s="202" t="s">
        <v>820</v>
      </c>
      <c r="R86" s="202">
        <v>0</v>
      </c>
      <c r="S86" s="202" t="s">
        <v>819</v>
      </c>
      <c r="T86" s="196">
        <v>43055</v>
      </c>
      <c r="U86" s="202" t="s">
        <v>819</v>
      </c>
      <c r="V86" s="202" t="s">
        <v>819</v>
      </c>
      <c r="W86" s="202" t="s">
        <v>820</v>
      </c>
      <c r="X86" s="202">
        <v>0</v>
      </c>
      <c r="Y86" s="202" t="s">
        <v>819</v>
      </c>
      <c r="Z86" s="197">
        <v>2307930</v>
      </c>
      <c r="AA86" s="205">
        <f t="shared" si="1"/>
        <v>1</v>
      </c>
      <c r="AB86" s="202" t="s">
        <v>819</v>
      </c>
      <c r="AC86" s="202" t="s">
        <v>819</v>
      </c>
    </row>
    <row r="87" spans="1:29" ht="75" x14ac:dyDescent="0.25">
      <c r="A87" s="198">
        <v>2017</v>
      </c>
      <c r="B87" s="196">
        <v>42997</v>
      </c>
      <c r="C87" s="202" t="s">
        <v>28</v>
      </c>
      <c r="D87" s="198">
        <v>33</v>
      </c>
      <c r="E87" s="202" t="s">
        <v>819</v>
      </c>
      <c r="F87" s="198" t="s">
        <v>819</v>
      </c>
      <c r="G87" s="202" t="s">
        <v>630</v>
      </c>
      <c r="H87" s="202" t="s">
        <v>27</v>
      </c>
      <c r="I87" s="203">
        <v>830037248</v>
      </c>
      <c r="J87" s="202" t="s">
        <v>817</v>
      </c>
      <c r="K87" s="202" t="s">
        <v>26</v>
      </c>
      <c r="L87" s="198">
        <v>385</v>
      </c>
      <c r="M87" s="198">
        <v>467</v>
      </c>
      <c r="N87" s="197">
        <v>2425630</v>
      </c>
      <c r="O87" s="202" t="s">
        <v>820</v>
      </c>
      <c r="P87" s="202">
        <v>0</v>
      </c>
      <c r="Q87" s="202" t="s">
        <v>820</v>
      </c>
      <c r="R87" s="202">
        <v>0</v>
      </c>
      <c r="S87" s="202" t="s">
        <v>819</v>
      </c>
      <c r="T87" s="196">
        <v>42997</v>
      </c>
      <c r="U87" s="202" t="s">
        <v>819</v>
      </c>
      <c r="V87" s="202" t="s">
        <v>819</v>
      </c>
      <c r="W87" s="202" t="s">
        <v>820</v>
      </c>
      <c r="X87" s="202">
        <v>0</v>
      </c>
      <c r="Y87" s="202" t="s">
        <v>819</v>
      </c>
      <c r="Z87" s="197">
        <v>2425630</v>
      </c>
      <c r="AA87" s="205">
        <f t="shared" si="1"/>
        <v>1</v>
      </c>
      <c r="AB87" s="202" t="s">
        <v>819</v>
      </c>
      <c r="AC87" s="202" t="s">
        <v>819</v>
      </c>
    </row>
    <row r="88" spans="1:29" ht="75" x14ac:dyDescent="0.25">
      <c r="A88" s="198">
        <v>2017</v>
      </c>
      <c r="B88" s="196">
        <v>42811</v>
      </c>
      <c r="C88" s="202" t="s">
        <v>28</v>
      </c>
      <c r="D88" s="198">
        <v>9</v>
      </c>
      <c r="E88" s="202" t="s">
        <v>819</v>
      </c>
      <c r="F88" s="198" t="s">
        <v>819</v>
      </c>
      <c r="G88" s="202" t="s">
        <v>541</v>
      </c>
      <c r="H88" s="202" t="s">
        <v>27</v>
      </c>
      <c r="I88" s="203">
        <v>830037248</v>
      </c>
      <c r="J88" s="202" t="s">
        <v>817</v>
      </c>
      <c r="K88" s="202" t="s">
        <v>26</v>
      </c>
      <c r="L88" s="198">
        <v>280</v>
      </c>
      <c r="M88" s="198">
        <v>302</v>
      </c>
      <c r="N88" s="197">
        <v>2357490</v>
      </c>
      <c r="O88" s="202" t="s">
        <v>820</v>
      </c>
      <c r="P88" s="202">
        <v>0</v>
      </c>
      <c r="Q88" s="202" t="s">
        <v>820</v>
      </c>
      <c r="R88" s="202">
        <v>0</v>
      </c>
      <c r="S88" s="202" t="s">
        <v>819</v>
      </c>
      <c r="T88" s="196">
        <v>42811</v>
      </c>
      <c r="U88" s="202" t="s">
        <v>819</v>
      </c>
      <c r="V88" s="202" t="s">
        <v>819</v>
      </c>
      <c r="W88" s="202" t="s">
        <v>820</v>
      </c>
      <c r="X88" s="198">
        <v>0</v>
      </c>
      <c r="Y88" s="202" t="s">
        <v>819</v>
      </c>
      <c r="Z88" s="197">
        <v>2357490</v>
      </c>
      <c r="AA88" s="205">
        <f t="shared" si="1"/>
        <v>1</v>
      </c>
      <c r="AB88" s="198" t="s">
        <v>819</v>
      </c>
      <c r="AC88" s="202" t="s">
        <v>819</v>
      </c>
    </row>
    <row r="89" spans="1:29" ht="75" x14ac:dyDescent="0.25">
      <c r="A89" s="198">
        <v>2017</v>
      </c>
      <c r="B89" s="196">
        <v>42894</v>
      </c>
      <c r="C89" s="202" t="s">
        <v>28</v>
      </c>
      <c r="D89" s="198">
        <v>25</v>
      </c>
      <c r="E89" s="202" t="s">
        <v>819</v>
      </c>
      <c r="F89" s="198" t="s">
        <v>819</v>
      </c>
      <c r="G89" s="202" t="s">
        <v>578</v>
      </c>
      <c r="H89" s="202" t="s">
        <v>27</v>
      </c>
      <c r="I89" s="203">
        <v>830037248</v>
      </c>
      <c r="J89" s="202" t="s">
        <v>817</v>
      </c>
      <c r="K89" s="202" t="s">
        <v>26</v>
      </c>
      <c r="L89" s="198">
        <v>351</v>
      </c>
      <c r="M89" s="198">
        <v>411</v>
      </c>
      <c r="N89" s="197">
        <v>2247240</v>
      </c>
      <c r="O89" s="202" t="s">
        <v>820</v>
      </c>
      <c r="P89" s="202">
        <v>0</v>
      </c>
      <c r="Q89" s="202" t="s">
        <v>820</v>
      </c>
      <c r="R89" s="202">
        <v>0</v>
      </c>
      <c r="S89" s="202" t="s">
        <v>819</v>
      </c>
      <c r="T89" s="196">
        <v>42894</v>
      </c>
      <c r="U89" s="202" t="s">
        <v>819</v>
      </c>
      <c r="V89" s="202" t="s">
        <v>819</v>
      </c>
      <c r="W89" s="202" t="s">
        <v>820</v>
      </c>
      <c r="X89" s="202">
        <v>0</v>
      </c>
      <c r="Y89" s="202" t="s">
        <v>819</v>
      </c>
      <c r="Z89" s="197">
        <v>2247240</v>
      </c>
      <c r="AA89" s="205">
        <f t="shared" si="1"/>
        <v>1</v>
      </c>
      <c r="AB89" s="202" t="s">
        <v>819</v>
      </c>
      <c r="AC89" s="202" t="s">
        <v>819</v>
      </c>
    </row>
    <row r="90" spans="1:29" ht="75" x14ac:dyDescent="0.25">
      <c r="A90" s="198">
        <v>2017</v>
      </c>
      <c r="B90" s="196">
        <v>43073</v>
      </c>
      <c r="C90" s="202" t="s">
        <v>28</v>
      </c>
      <c r="D90" s="198">
        <v>49</v>
      </c>
      <c r="E90" s="202" t="s">
        <v>819</v>
      </c>
      <c r="F90" s="198" t="s">
        <v>819</v>
      </c>
      <c r="G90" s="202" t="s">
        <v>631</v>
      </c>
      <c r="H90" s="202" t="s">
        <v>31</v>
      </c>
      <c r="I90" s="203">
        <v>899999094</v>
      </c>
      <c r="J90" s="202" t="s">
        <v>817</v>
      </c>
      <c r="K90" s="202" t="s">
        <v>30</v>
      </c>
      <c r="L90" s="198">
        <v>476</v>
      </c>
      <c r="M90" s="198">
        <v>591</v>
      </c>
      <c r="N90" s="197">
        <v>794660</v>
      </c>
      <c r="O90" s="202" t="s">
        <v>820</v>
      </c>
      <c r="P90" s="202">
        <v>0</v>
      </c>
      <c r="Q90" s="202" t="s">
        <v>820</v>
      </c>
      <c r="R90" s="202">
        <v>0</v>
      </c>
      <c r="S90" s="202" t="s">
        <v>819</v>
      </c>
      <c r="T90" s="196">
        <v>43073</v>
      </c>
      <c r="U90" s="202" t="s">
        <v>819</v>
      </c>
      <c r="V90" s="202" t="s">
        <v>819</v>
      </c>
      <c r="W90" s="202" t="s">
        <v>820</v>
      </c>
      <c r="X90" s="202">
        <v>0</v>
      </c>
      <c r="Y90" s="202" t="s">
        <v>819</v>
      </c>
      <c r="Z90" s="197">
        <v>794660</v>
      </c>
      <c r="AA90" s="205">
        <f t="shared" si="1"/>
        <v>1</v>
      </c>
      <c r="AB90" s="202" t="s">
        <v>819</v>
      </c>
      <c r="AC90" s="202" t="s">
        <v>819</v>
      </c>
    </row>
    <row r="91" spans="1:29" ht="75" x14ac:dyDescent="0.25">
      <c r="A91" s="198">
        <v>2017</v>
      </c>
      <c r="B91" s="196">
        <v>43073</v>
      </c>
      <c r="C91" s="202" t="s">
        <v>28</v>
      </c>
      <c r="D91" s="198">
        <v>48</v>
      </c>
      <c r="E91" s="202" t="s">
        <v>819</v>
      </c>
      <c r="F91" s="198" t="s">
        <v>819</v>
      </c>
      <c r="G91" s="202" t="s">
        <v>632</v>
      </c>
      <c r="H91" s="202" t="s">
        <v>31</v>
      </c>
      <c r="I91" s="203">
        <v>899999094</v>
      </c>
      <c r="J91" s="202" t="s">
        <v>817</v>
      </c>
      <c r="K91" s="202" t="s">
        <v>30</v>
      </c>
      <c r="L91" s="198">
        <v>475</v>
      </c>
      <c r="M91" s="198">
        <v>590</v>
      </c>
      <c r="N91" s="197">
        <v>484540</v>
      </c>
      <c r="O91" s="202" t="s">
        <v>820</v>
      </c>
      <c r="P91" s="202">
        <v>0</v>
      </c>
      <c r="Q91" s="202" t="s">
        <v>820</v>
      </c>
      <c r="R91" s="202">
        <v>0</v>
      </c>
      <c r="S91" s="202" t="s">
        <v>819</v>
      </c>
      <c r="T91" s="196">
        <v>43073</v>
      </c>
      <c r="U91" s="202" t="s">
        <v>819</v>
      </c>
      <c r="V91" s="202" t="s">
        <v>819</v>
      </c>
      <c r="W91" s="202" t="s">
        <v>820</v>
      </c>
      <c r="X91" s="202">
        <v>0</v>
      </c>
      <c r="Y91" s="202" t="s">
        <v>819</v>
      </c>
      <c r="Z91" s="197">
        <v>484540</v>
      </c>
      <c r="AA91" s="205">
        <f t="shared" si="1"/>
        <v>1</v>
      </c>
      <c r="AB91" s="202" t="s">
        <v>819</v>
      </c>
      <c r="AC91" s="202" t="s">
        <v>819</v>
      </c>
    </row>
    <row r="92" spans="1:29" ht="75" x14ac:dyDescent="0.25">
      <c r="A92" s="198">
        <v>2017</v>
      </c>
      <c r="B92" s="196">
        <v>43055</v>
      </c>
      <c r="C92" s="202" t="s">
        <v>28</v>
      </c>
      <c r="D92" s="198">
        <v>44</v>
      </c>
      <c r="E92" s="202" t="s">
        <v>819</v>
      </c>
      <c r="F92" s="198" t="s">
        <v>819</v>
      </c>
      <c r="G92" s="202" t="s">
        <v>33</v>
      </c>
      <c r="H92" s="202" t="s">
        <v>31</v>
      </c>
      <c r="I92" s="203">
        <v>899999094</v>
      </c>
      <c r="J92" s="202" t="s">
        <v>817</v>
      </c>
      <c r="K92" s="202" t="s">
        <v>30</v>
      </c>
      <c r="L92" s="198">
        <v>460</v>
      </c>
      <c r="M92" s="198">
        <v>567</v>
      </c>
      <c r="N92" s="197">
        <v>346420</v>
      </c>
      <c r="O92" s="202" t="s">
        <v>820</v>
      </c>
      <c r="P92" s="202">
        <v>0</v>
      </c>
      <c r="Q92" s="202" t="s">
        <v>820</v>
      </c>
      <c r="R92" s="202">
        <v>0</v>
      </c>
      <c r="S92" s="202" t="s">
        <v>819</v>
      </c>
      <c r="T92" s="196">
        <v>43055</v>
      </c>
      <c r="U92" s="202" t="s">
        <v>819</v>
      </c>
      <c r="V92" s="202" t="s">
        <v>819</v>
      </c>
      <c r="W92" s="202" t="s">
        <v>820</v>
      </c>
      <c r="X92" s="202">
        <v>0</v>
      </c>
      <c r="Y92" s="202" t="s">
        <v>819</v>
      </c>
      <c r="Z92" s="197">
        <v>346420</v>
      </c>
      <c r="AA92" s="205">
        <f t="shared" si="1"/>
        <v>1</v>
      </c>
      <c r="AB92" s="202" t="s">
        <v>819</v>
      </c>
      <c r="AC92" s="202" t="s">
        <v>819</v>
      </c>
    </row>
    <row r="93" spans="1:29" ht="45" x14ac:dyDescent="0.25">
      <c r="A93" s="198">
        <v>2017</v>
      </c>
      <c r="B93" s="196">
        <v>43055</v>
      </c>
      <c r="C93" s="202" t="s">
        <v>28</v>
      </c>
      <c r="D93" s="198">
        <v>43</v>
      </c>
      <c r="E93" s="202" t="s">
        <v>819</v>
      </c>
      <c r="F93" s="198" t="s">
        <v>819</v>
      </c>
      <c r="G93" s="202" t="s">
        <v>633</v>
      </c>
      <c r="H93" s="202" t="s">
        <v>31</v>
      </c>
      <c r="I93" s="203">
        <v>899999094</v>
      </c>
      <c r="J93" s="202" t="s">
        <v>817</v>
      </c>
      <c r="K93" s="202" t="s">
        <v>30</v>
      </c>
      <c r="L93" s="198">
        <v>459</v>
      </c>
      <c r="M93" s="198">
        <v>566</v>
      </c>
      <c r="N93" s="197">
        <v>587440</v>
      </c>
      <c r="O93" s="202" t="s">
        <v>820</v>
      </c>
      <c r="P93" s="202">
        <v>0</v>
      </c>
      <c r="Q93" s="202" t="s">
        <v>820</v>
      </c>
      <c r="R93" s="202">
        <v>0</v>
      </c>
      <c r="S93" s="202" t="s">
        <v>819</v>
      </c>
      <c r="T93" s="196">
        <v>43055</v>
      </c>
      <c r="U93" s="202" t="s">
        <v>819</v>
      </c>
      <c r="V93" s="202" t="s">
        <v>819</v>
      </c>
      <c r="W93" s="202" t="s">
        <v>820</v>
      </c>
      <c r="X93" s="202">
        <v>0</v>
      </c>
      <c r="Y93" s="202" t="s">
        <v>819</v>
      </c>
      <c r="Z93" s="197">
        <v>587440</v>
      </c>
      <c r="AA93" s="205">
        <f t="shared" si="1"/>
        <v>1</v>
      </c>
      <c r="AB93" s="202" t="s">
        <v>819</v>
      </c>
      <c r="AC93" s="202" t="s">
        <v>819</v>
      </c>
    </row>
    <row r="94" spans="1:29" ht="75" x14ac:dyDescent="0.25">
      <c r="A94" s="198">
        <v>2017</v>
      </c>
      <c r="B94" s="196">
        <v>43011</v>
      </c>
      <c r="C94" s="202" t="s">
        <v>28</v>
      </c>
      <c r="D94" s="198">
        <v>37</v>
      </c>
      <c r="E94" s="202" t="s">
        <v>819</v>
      </c>
      <c r="F94" s="198" t="s">
        <v>819</v>
      </c>
      <c r="G94" s="202" t="s">
        <v>634</v>
      </c>
      <c r="H94" s="202" t="s">
        <v>31</v>
      </c>
      <c r="I94" s="203">
        <v>899999094</v>
      </c>
      <c r="J94" s="202" t="s">
        <v>817</v>
      </c>
      <c r="K94" s="202" t="s">
        <v>30</v>
      </c>
      <c r="L94" s="198">
        <v>419</v>
      </c>
      <c r="M94" s="198">
        <v>501</v>
      </c>
      <c r="N94" s="197">
        <v>265050</v>
      </c>
      <c r="O94" s="202" t="s">
        <v>820</v>
      </c>
      <c r="P94" s="202">
        <v>0</v>
      </c>
      <c r="Q94" s="202" t="s">
        <v>820</v>
      </c>
      <c r="R94" s="202">
        <v>0</v>
      </c>
      <c r="S94" s="202" t="s">
        <v>819</v>
      </c>
      <c r="T94" s="196">
        <v>43011</v>
      </c>
      <c r="U94" s="202" t="s">
        <v>819</v>
      </c>
      <c r="V94" s="202" t="s">
        <v>819</v>
      </c>
      <c r="W94" s="202" t="s">
        <v>820</v>
      </c>
      <c r="X94" s="202">
        <v>0</v>
      </c>
      <c r="Y94" s="202" t="s">
        <v>819</v>
      </c>
      <c r="Z94" s="197">
        <v>265050</v>
      </c>
      <c r="AA94" s="205">
        <f t="shared" si="1"/>
        <v>1</v>
      </c>
      <c r="AB94" s="202" t="s">
        <v>819</v>
      </c>
      <c r="AC94" s="202" t="s">
        <v>819</v>
      </c>
    </row>
    <row r="95" spans="1:29" ht="75" x14ac:dyDescent="0.25">
      <c r="A95" s="198">
        <v>2017</v>
      </c>
      <c r="B95" s="196">
        <v>43011</v>
      </c>
      <c r="C95" s="202" t="s">
        <v>28</v>
      </c>
      <c r="D95" s="198">
        <v>38</v>
      </c>
      <c r="E95" s="202" t="s">
        <v>819</v>
      </c>
      <c r="F95" s="198" t="s">
        <v>819</v>
      </c>
      <c r="G95" s="202" t="s">
        <v>635</v>
      </c>
      <c r="H95" s="202" t="s">
        <v>31</v>
      </c>
      <c r="I95" s="203">
        <v>899999094</v>
      </c>
      <c r="J95" s="202" t="s">
        <v>817</v>
      </c>
      <c r="K95" s="202" t="s">
        <v>30</v>
      </c>
      <c r="L95" s="198">
        <v>418</v>
      </c>
      <c r="M95" s="198">
        <v>502</v>
      </c>
      <c r="N95" s="197">
        <v>336890</v>
      </c>
      <c r="O95" s="202" t="s">
        <v>820</v>
      </c>
      <c r="P95" s="202">
        <v>0</v>
      </c>
      <c r="Q95" s="202" t="s">
        <v>820</v>
      </c>
      <c r="R95" s="202">
        <v>0</v>
      </c>
      <c r="S95" s="202" t="s">
        <v>819</v>
      </c>
      <c r="T95" s="196">
        <v>43011</v>
      </c>
      <c r="U95" s="202" t="s">
        <v>819</v>
      </c>
      <c r="V95" s="202" t="s">
        <v>819</v>
      </c>
      <c r="W95" s="202" t="s">
        <v>820</v>
      </c>
      <c r="X95" s="202">
        <v>0</v>
      </c>
      <c r="Y95" s="202" t="s">
        <v>819</v>
      </c>
      <c r="Z95" s="197">
        <v>336890</v>
      </c>
      <c r="AA95" s="205">
        <f t="shared" si="1"/>
        <v>1</v>
      </c>
      <c r="AB95" s="202" t="s">
        <v>819</v>
      </c>
      <c r="AC95" s="202" t="s">
        <v>819</v>
      </c>
    </row>
    <row r="96" spans="1:29" ht="75" x14ac:dyDescent="0.25">
      <c r="A96" s="198">
        <v>2017</v>
      </c>
      <c r="B96" s="196">
        <v>43004</v>
      </c>
      <c r="C96" s="202" t="s">
        <v>28</v>
      </c>
      <c r="D96" s="198">
        <v>36</v>
      </c>
      <c r="E96" s="202" t="s">
        <v>819</v>
      </c>
      <c r="F96" s="198" t="s">
        <v>819</v>
      </c>
      <c r="G96" s="202" t="s">
        <v>636</v>
      </c>
      <c r="H96" s="202" t="s">
        <v>31</v>
      </c>
      <c r="I96" s="203">
        <v>899999094</v>
      </c>
      <c r="J96" s="202" t="s">
        <v>817</v>
      </c>
      <c r="K96" s="202" t="s">
        <v>30</v>
      </c>
      <c r="L96" s="198">
        <v>401</v>
      </c>
      <c r="M96" s="198">
        <v>475</v>
      </c>
      <c r="N96" s="197">
        <v>442180</v>
      </c>
      <c r="O96" s="202" t="s">
        <v>820</v>
      </c>
      <c r="P96" s="202">
        <v>0</v>
      </c>
      <c r="Q96" s="202" t="s">
        <v>820</v>
      </c>
      <c r="R96" s="202">
        <v>0</v>
      </c>
      <c r="S96" s="202" t="s">
        <v>819</v>
      </c>
      <c r="T96" s="196">
        <v>43004</v>
      </c>
      <c r="U96" s="202" t="s">
        <v>819</v>
      </c>
      <c r="V96" s="202" t="s">
        <v>819</v>
      </c>
      <c r="W96" s="202" t="s">
        <v>820</v>
      </c>
      <c r="X96" s="202">
        <v>0</v>
      </c>
      <c r="Y96" s="202" t="s">
        <v>819</v>
      </c>
      <c r="Z96" s="197">
        <v>442180</v>
      </c>
      <c r="AA96" s="205">
        <f t="shared" si="1"/>
        <v>1</v>
      </c>
      <c r="AB96" s="202" t="s">
        <v>819</v>
      </c>
      <c r="AC96" s="202" t="s">
        <v>819</v>
      </c>
    </row>
    <row r="97" spans="1:29" ht="75" x14ac:dyDescent="0.25">
      <c r="A97" s="198">
        <v>2017</v>
      </c>
      <c r="B97" s="196">
        <v>43004</v>
      </c>
      <c r="C97" s="202" t="s">
        <v>28</v>
      </c>
      <c r="D97" s="198">
        <v>35</v>
      </c>
      <c r="E97" s="202" t="s">
        <v>819</v>
      </c>
      <c r="F97" s="198" t="s">
        <v>819</v>
      </c>
      <c r="G97" s="202" t="s">
        <v>154</v>
      </c>
      <c r="H97" s="202" t="s">
        <v>31</v>
      </c>
      <c r="I97" s="203">
        <v>899999094</v>
      </c>
      <c r="J97" s="202" t="s">
        <v>817</v>
      </c>
      <c r="K97" s="202" t="s">
        <v>30</v>
      </c>
      <c r="L97" s="198">
        <v>400</v>
      </c>
      <c r="M97" s="198">
        <v>474</v>
      </c>
      <c r="N97" s="197">
        <v>281460</v>
      </c>
      <c r="O97" s="202" t="s">
        <v>820</v>
      </c>
      <c r="P97" s="202">
        <v>0</v>
      </c>
      <c r="Q97" s="202" t="s">
        <v>820</v>
      </c>
      <c r="R97" s="202">
        <v>0</v>
      </c>
      <c r="S97" s="202" t="s">
        <v>819</v>
      </c>
      <c r="T97" s="196">
        <v>43004</v>
      </c>
      <c r="U97" s="202" t="s">
        <v>819</v>
      </c>
      <c r="V97" s="202" t="s">
        <v>819</v>
      </c>
      <c r="W97" s="202" t="s">
        <v>820</v>
      </c>
      <c r="X97" s="202">
        <v>0</v>
      </c>
      <c r="Y97" s="202" t="s">
        <v>819</v>
      </c>
      <c r="Z97" s="197">
        <v>281460</v>
      </c>
      <c r="AA97" s="205">
        <f t="shared" si="1"/>
        <v>1</v>
      </c>
      <c r="AB97" s="202" t="s">
        <v>819</v>
      </c>
      <c r="AC97" s="202" t="s">
        <v>819</v>
      </c>
    </row>
    <row r="98" spans="1:29" ht="75" x14ac:dyDescent="0.25">
      <c r="A98" s="198">
        <v>2017</v>
      </c>
      <c r="B98" s="196">
        <v>42880</v>
      </c>
      <c r="C98" s="202" t="s">
        <v>28</v>
      </c>
      <c r="D98" s="198">
        <v>19</v>
      </c>
      <c r="E98" s="202" t="s">
        <v>819</v>
      </c>
      <c r="F98" s="198" t="s">
        <v>819</v>
      </c>
      <c r="G98" s="202" t="s">
        <v>259</v>
      </c>
      <c r="H98" s="202" t="s">
        <v>31</v>
      </c>
      <c r="I98" s="203">
        <v>899999094</v>
      </c>
      <c r="J98" s="202" t="s">
        <v>817</v>
      </c>
      <c r="K98" s="202" t="s">
        <v>30</v>
      </c>
      <c r="L98" s="198">
        <v>314</v>
      </c>
      <c r="M98" s="198">
        <v>351</v>
      </c>
      <c r="N98" s="197">
        <v>566700</v>
      </c>
      <c r="O98" s="202" t="s">
        <v>820</v>
      </c>
      <c r="P98" s="202">
        <v>0</v>
      </c>
      <c r="Q98" s="202" t="s">
        <v>820</v>
      </c>
      <c r="R98" s="202">
        <v>0</v>
      </c>
      <c r="S98" s="202" t="s">
        <v>819</v>
      </c>
      <c r="T98" s="196">
        <v>42880</v>
      </c>
      <c r="U98" s="202" t="s">
        <v>819</v>
      </c>
      <c r="V98" s="202" t="s">
        <v>819</v>
      </c>
      <c r="W98" s="202" t="s">
        <v>820</v>
      </c>
      <c r="X98" s="202">
        <v>0</v>
      </c>
      <c r="Y98" s="202" t="s">
        <v>819</v>
      </c>
      <c r="Z98" s="197">
        <v>566700</v>
      </c>
      <c r="AA98" s="205">
        <f t="shared" si="1"/>
        <v>1</v>
      </c>
      <c r="AB98" s="202" t="s">
        <v>819</v>
      </c>
      <c r="AC98" s="202" t="s">
        <v>819</v>
      </c>
    </row>
    <row r="99" spans="1:29" ht="75" x14ac:dyDescent="0.25">
      <c r="A99" s="198">
        <v>2017</v>
      </c>
      <c r="B99" s="196">
        <v>42828</v>
      </c>
      <c r="C99" s="202" t="s">
        <v>28</v>
      </c>
      <c r="D99" s="198">
        <v>12</v>
      </c>
      <c r="E99" s="202" t="s">
        <v>819</v>
      </c>
      <c r="F99" s="198" t="s">
        <v>819</v>
      </c>
      <c r="G99" s="202" t="s">
        <v>154</v>
      </c>
      <c r="H99" s="202" t="s">
        <v>31</v>
      </c>
      <c r="I99" s="203">
        <v>899999094</v>
      </c>
      <c r="J99" s="202" t="s">
        <v>817</v>
      </c>
      <c r="K99" s="202" t="s">
        <v>30</v>
      </c>
      <c r="L99" s="198">
        <v>287</v>
      </c>
      <c r="M99" s="198">
        <v>305</v>
      </c>
      <c r="N99" s="197">
        <v>576260</v>
      </c>
      <c r="O99" s="202" t="s">
        <v>820</v>
      </c>
      <c r="P99" s="202">
        <v>0</v>
      </c>
      <c r="Q99" s="202" t="s">
        <v>820</v>
      </c>
      <c r="R99" s="202">
        <v>0</v>
      </c>
      <c r="S99" s="202" t="s">
        <v>819</v>
      </c>
      <c r="T99" s="196">
        <v>42828</v>
      </c>
      <c r="U99" s="202" t="s">
        <v>819</v>
      </c>
      <c r="V99" s="202" t="s">
        <v>819</v>
      </c>
      <c r="W99" s="202" t="s">
        <v>820</v>
      </c>
      <c r="X99" s="198">
        <v>0</v>
      </c>
      <c r="Y99" s="202" t="s">
        <v>819</v>
      </c>
      <c r="Z99" s="197">
        <v>576260</v>
      </c>
      <c r="AA99" s="205">
        <f t="shared" si="1"/>
        <v>1</v>
      </c>
      <c r="AB99" s="202" t="s">
        <v>819</v>
      </c>
      <c r="AC99" s="202" t="s">
        <v>819</v>
      </c>
    </row>
    <row r="100" spans="1:29" ht="75" x14ac:dyDescent="0.25">
      <c r="A100" s="198">
        <v>2017</v>
      </c>
      <c r="B100" s="196">
        <v>42800</v>
      </c>
      <c r="C100" s="202" t="s">
        <v>28</v>
      </c>
      <c r="D100" s="198">
        <v>9</v>
      </c>
      <c r="E100" s="202" t="s">
        <v>819</v>
      </c>
      <c r="F100" s="198" t="s">
        <v>819</v>
      </c>
      <c r="G100" s="202" t="s">
        <v>32</v>
      </c>
      <c r="H100" s="202" t="s">
        <v>31</v>
      </c>
      <c r="I100" s="203">
        <v>899999094</v>
      </c>
      <c r="J100" s="202" t="s">
        <v>817</v>
      </c>
      <c r="K100" s="202" t="s">
        <v>30</v>
      </c>
      <c r="L100" s="198">
        <v>272</v>
      </c>
      <c r="M100" s="198">
        <v>283</v>
      </c>
      <c r="N100" s="197">
        <v>330725</v>
      </c>
      <c r="O100" s="202" t="s">
        <v>820</v>
      </c>
      <c r="P100" s="202">
        <v>0</v>
      </c>
      <c r="Q100" s="202" t="s">
        <v>820</v>
      </c>
      <c r="R100" s="202">
        <v>0</v>
      </c>
      <c r="S100" s="202" t="s">
        <v>819</v>
      </c>
      <c r="T100" s="196">
        <v>42800</v>
      </c>
      <c r="U100" s="202" t="s">
        <v>819</v>
      </c>
      <c r="V100" s="202" t="s">
        <v>819</v>
      </c>
      <c r="W100" s="202" t="s">
        <v>820</v>
      </c>
      <c r="X100" s="198">
        <v>0</v>
      </c>
      <c r="Y100" s="202" t="s">
        <v>819</v>
      </c>
      <c r="Z100" s="197">
        <v>330725</v>
      </c>
      <c r="AA100" s="205">
        <f t="shared" si="1"/>
        <v>1</v>
      </c>
      <c r="AB100" s="198" t="s">
        <v>819</v>
      </c>
      <c r="AC100" s="202" t="s">
        <v>819</v>
      </c>
    </row>
    <row r="101" spans="1:29" ht="75" x14ac:dyDescent="0.25">
      <c r="A101" s="198">
        <v>2017</v>
      </c>
      <c r="B101" s="196">
        <v>42800</v>
      </c>
      <c r="C101" s="202" t="s">
        <v>28</v>
      </c>
      <c r="D101" s="198">
        <v>8</v>
      </c>
      <c r="E101" s="202" t="s">
        <v>819</v>
      </c>
      <c r="F101" s="198" t="s">
        <v>819</v>
      </c>
      <c r="G101" s="202" t="s">
        <v>154</v>
      </c>
      <c r="H101" s="202" t="s">
        <v>31</v>
      </c>
      <c r="I101" s="203">
        <v>899999094</v>
      </c>
      <c r="J101" s="202" t="s">
        <v>817</v>
      </c>
      <c r="K101" s="202" t="s">
        <v>30</v>
      </c>
      <c r="L101" s="198">
        <v>271</v>
      </c>
      <c r="M101" s="198">
        <v>282</v>
      </c>
      <c r="N101" s="197">
        <v>892800</v>
      </c>
      <c r="O101" s="202" t="s">
        <v>820</v>
      </c>
      <c r="P101" s="202">
        <v>0</v>
      </c>
      <c r="Q101" s="202" t="s">
        <v>820</v>
      </c>
      <c r="R101" s="202">
        <v>0</v>
      </c>
      <c r="S101" s="202" t="s">
        <v>819</v>
      </c>
      <c r="T101" s="196">
        <v>42800</v>
      </c>
      <c r="U101" s="202" t="s">
        <v>819</v>
      </c>
      <c r="V101" s="202" t="s">
        <v>819</v>
      </c>
      <c r="W101" s="202" t="s">
        <v>820</v>
      </c>
      <c r="X101" s="202">
        <v>0</v>
      </c>
      <c r="Y101" s="202" t="s">
        <v>819</v>
      </c>
      <c r="Z101" s="197">
        <v>892800</v>
      </c>
      <c r="AA101" s="205">
        <f t="shared" si="1"/>
        <v>1</v>
      </c>
      <c r="AB101" s="202" t="s">
        <v>819</v>
      </c>
      <c r="AC101" s="202" t="s">
        <v>819</v>
      </c>
    </row>
    <row r="102" spans="1:29" ht="75" x14ac:dyDescent="0.25">
      <c r="A102" s="198">
        <v>2017</v>
      </c>
      <c r="B102" s="196">
        <v>42776</v>
      </c>
      <c r="C102" s="202" t="s">
        <v>28</v>
      </c>
      <c r="D102" s="198">
        <v>5</v>
      </c>
      <c r="E102" s="202" t="s">
        <v>819</v>
      </c>
      <c r="F102" s="198" t="s">
        <v>819</v>
      </c>
      <c r="G102" s="202" t="s">
        <v>257</v>
      </c>
      <c r="H102" s="202" t="s">
        <v>31</v>
      </c>
      <c r="I102" s="203">
        <v>899999094</v>
      </c>
      <c r="J102" s="202" t="s">
        <v>817</v>
      </c>
      <c r="K102" s="202" t="s">
        <v>30</v>
      </c>
      <c r="L102" s="198">
        <v>214</v>
      </c>
      <c r="M102" s="198">
        <v>230</v>
      </c>
      <c r="N102" s="197">
        <v>249763</v>
      </c>
      <c r="O102" s="202" t="s">
        <v>820</v>
      </c>
      <c r="P102" s="202">
        <v>0</v>
      </c>
      <c r="Q102" s="202" t="s">
        <v>820</v>
      </c>
      <c r="R102" s="202">
        <v>0</v>
      </c>
      <c r="S102" s="202" t="s">
        <v>819</v>
      </c>
      <c r="T102" s="196">
        <v>42776</v>
      </c>
      <c r="U102" s="202" t="s">
        <v>819</v>
      </c>
      <c r="V102" s="202" t="s">
        <v>819</v>
      </c>
      <c r="W102" s="202" t="s">
        <v>820</v>
      </c>
      <c r="X102" s="202">
        <v>0</v>
      </c>
      <c r="Y102" s="202" t="s">
        <v>819</v>
      </c>
      <c r="Z102" s="197">
        <v>249763</v>
      </c>
      <c r="AA102" s="205">
        <f t="shared" si="1"/>
        <v>1</v>
      </c>
      <c r="AB102" s="202" t="s">
        <v>819</v>
      </c>
      <c r="AC102" s="202" t="s">
        <v>819</v>
      </c>
    </row>
    <row r="103" spans="1:29" ht="75" x14ac:dyDescent="0.25">
      <c r="A103" s="198">
        <v>2017</v>
      </c>
      <c r="B103" s="196">
        <v>42776</v>
      </c>
      <c r="C103" s="202" t="s">
        <v>28</v>
      </c>
      <c r="D103" s="198">
        <v>4</v>
      </c>
      <c r="E103" s="202" t="s">
        <v>819</v>
      </c>
      <c r="F103" s="198" t="s">
        <v>819</v>
      </c>
      <c r="G103" s="202" t="s">
        <v>258</v>
      </c>
      <c r="H103" s="202" t="s">
        <v>31</v>
      </c>
      <c r="I103" s="203">
        <v>899999094</v>
      </c>
      <c r="J103" s="202" t="s">
        <v>817</v>
      </c>
      <c r="K103" s="202" t="s">
        <v>30</v>
      </c>
      <c r="L103" s="198">
        <v>213</v>
      </c>
      <c r="M103" s="198">
        <v>229</v>
      </c>
      <c r="N103" s="197">
        <v>533870</v>
      </c>
      <c r="O103" s="202" t="s">
        <v>820</v>
      </c>
      <c r="P103" s="202">
        <v>0</v>
      </c>
      <c r="Q103" s="202" t="s">
        <v>820</v>
      </c>
      <c r="R103" s="202">
        <v>0</v>
      </c>
      <c r="S103" s="202" t="s">
        <v>819</v>
      </c>
      <c r="T103" s="196">
        <v>42776</v>
      </c>
      <c r="U103" s="202" t="s">
        <v>819</v>
      </c>
      <c r="V103" s="202" t="s">
        <v>819</v>
      </c>
      <c r="W103" s="202" t="s">
        <v>820</v>
      </c>
      <c r="X103" s="202">
        <v>0</v>
      </c>
      <c r="Y103" s="202" t="s">
        <v>819</v>
      </c>
      <c r="Z103" s="197">
        <v>533870</v>
      </c>
      <c r="AA103" s="205">
        <f t="shared" si="1"/>
        <v>1</v>
      </c>
      <c r="AB103" s="202" t="s">
        <v>819</v>
      </c>
      <c r="AC103" s="202" t="s">
        <v>819</v>
      </c>
    </row>
    <row r="104" spans="1:29" ht="75" x14ac:dyDescent="0.25">
      <c r="A104" s="198">
        <v>2017</v>
      </c>
      <c r="B104" s="196">
        <v>42748</v>
      </c>
      <c r="C104" s="202" t="s">
        <v>28</v>
      </c>
      <c r="D104" s="198">
        <v>60</v>
      </c>
      <c r="E104" s="202" t="s">
        <v>819</v>
      </c>
      <c r="F104" s="198" t="s">
        <v>819</v>
      </c>
      <c r="G104" s="202" t="s">
        <v>32</v>
      </c>
      <c r="H104" s="202" t="s">
        <v>31</v>
      </c>
      <c r="I104" s="203">
        <v>899999094</v>
      </c>
      <c r="J104" s="202" t="s">
        <v>817</v>
      </c>
      <c r="K104" s="202" t="s">
        <v>30</v>
      </c>
      <c r="L104" s="198">
        <v>204</v>
      </c>
      <c r="M104" s="198">
        <v>202</v>
      </c>
      <c r="N104" s="197">
        <v>269900</v>
      </c>
      <c r="O104" s="202" t="s">
        <v>820</v>
      </c>
      <c r="P104" s="202">
        <v>0</v>
      </c>
      <c r="Q104" s="202" t="s">
        <v>820</v>
      </c>
      <c r="R104" s="202">
        <v>0</v>
      </c>
      <c r="S104" s="202" t="s">
        <v>819</v>
      </c>
      <c r="T104" s="196">
        <v>42748</v>
      </c>
      <c r="U104" s="202" t="s">
        <v>819</v>
      </c>
      <c r="V104" s="202" t="s">
        <v>819</v>
      </c>
      <c r="W104" s="202" t="s">
        <v>820</v>
      </c>
      <c r="X104" s="202">
        <v>0</v>
      </c>
      <c r="Y104" s="202" t="s">
        <v>819</v>
      </c>
      <c r="Z104" s="197">
        <v>269900</v>
      </c>
      <c r="AA104" s="205">
        <f t="shared" si="1"/>
        <v>1</v>
      </c>
      <c r="AB104" s="202" t="s">
        <v>819</v>
      </c>
      <c r="AC104" s="202" t="s">
        <v>819</v>
      </c>
    </row>
    <row r="105" spans="1:29" ht="75" x14ac:dyDescent="0.25">
      <c r="A105" s="198">
        <v>2017</v>
      </c>
      <c r="B105" s="196">
        <v>42748</v>
      </c>
      <c r="C105" s="202" t="s">
        <v>28</v>
      </c>
      <c r="D105" s="198">
        <v>59</v>
      </c>
      <c r="E105" s="202" t="s">
        <v>819</v>
      </c>
      <c r="F105" s="198" t="s">
        <v>819</v>
      </c>
      <c r="G105" s="202" t="s">
        <v>259</v>
      </c>
      <c r="H105" s="202" t="s">
        <v>31</v>
      </c>
      <c r="I105" s="203">
        <v>899999094</v>
      </c>
      <c r="J105" s="202" t="s">
        <v>817</v>
      </c>
      <c r="K105" s="202" t="s">
        <v>30</v>
      </c>
      <c r="L105" s="198">
        <v>203</v>
      </c>
      <c r="M105" s="198">
        <v>201</v>
      </c>
      <c r="N105" s="197">
        <v>416560</v>
      </c>
      <c r="O105" s="202" t="s">
        <v>820</v>
      </c>
      <c r="P105" s="202">
        <v>0</v>
      </c>
      <c r="Q105" s="202" t="s">
        <v>820</v>
      </c>
      <c r="R105" s="202">
        <v>0</v>
      </c>
      <c r="S105" s="202" t="s">
        <v>819</v>
      </c>
      <c r="T105" s="196">
        <v>42748</v>
      </c>
      <c r="U105" s="202" t="s">
        <v>819</v>
      </c>
      <c r="V105" s="202" t="s">
        <v>819</v>
      </c>
      <c r="W105" s="202" t="s">
        <v>820</v>
      </c>
      <c r="X105" s="202">
        <v>0</v>
      </c>
      <c r="Y105" s="202" t="s">
        <v>819</v>
      </c>
      <c r="Z105" s="197">
        <v>416560</v>
      </c>
      <c r="AA105" s="205">
        <f t="shared" si="1"/>
        <v>1</v>
      </c>
      <c r="AB105" s="202" t="s">
        <v>819</v>
      </c>
      <c r="AC105" s="202" t="s">
        <v>819</v>
      </c>
    </row>
    <row r="106" spans="1:29" ht="75" x14ac:dyDescent="0.25">
      <c r="A106" s="198">
        <v>2017</v>
      </c>
      <c r="B106" s="196">
        <v>42982</v>
      </c>
      <c r="C106" s="202" t="s">
        <v>28</v>
      </c>
      <c r="D106" s="198">
        <v>32</v>
      </c>
      <c r="E106" s="202" t="s">
        <v>819</v>
      </c>
      <c r="F106" s="198" t="s">
        <v>819</v>
      </c>
      <c r="G106" s="202" t="s">
        <v>637</v>
      </c>
      <c r="H106" s="202" t="s">
        <v>31</v>
      </c>
      <c r="I106" s="203">
        <v>899999094</v>
      </c>
      <c r="J106" s="202" t="s">
        <v>817</v>
      </c>
      <c r="K106" s="202" t="s">
        <v>30</v>
      </c>
      <c r="L106" s="198">
        <v>373</v>
      </c>
      <c r="M106" s="198">
        <v>444</v>
      </c>
      <c r="N106" s="197">
        <v>317940</v>
      </c>
      <c r="O106" s="202" t="s">
        <v>820</v>
      </c>
      <c r="P106" s="202">
        <v>0</v>
      </c>
      <c r="Q106" s="202" t="s">
        <v>820</v>
      </c>
      <c r="R106" s="202">
        <v>0</v>
      </c>
      <c r="S106" s="202" t="s">
        <v>819</v>
      </c>
      <c r="T106" s="196">
        <v>42982</v>
      </c>
      <c r="U106" s="202" t="s">
        <v>819</v>
      </c>
      <c r="V106" s="202" t="s">
        <v>819</v>
      </c>
      <c r="W106" s="202" t="s">
        <v>820</v>
      </c>
      <c r="X106" s="202">
        <v>0</v>
      </c>
      <c r="Y106" s="202" t="s">
        <v>819</v>
      </c>
      <c r="Z106" s="197">
        <v>317940</v>
      </c>
      <c r="AA106" s="205">
        <f t="shared" si="1"/>
        <v>1</v>
      </c>
      <c r="AB106" s="202" t="s">
        <v>819</v>
      </c>
      <c r="AC106" s="202" t="s">
        <v>819</v>
      </c>
    </row>
    <row r="107" spans="1:29" ht="75" x14ac:dyDescent="0.25">
      <c r="A107" s="198">
        <v>2017</v>
      </c>
      <c r="B107" s="196">
        <v>42982</v>
      </c>
      <c r="C107" s="202" t="s">
        <v>28</v>
      </c>
      <c r="D107" s="198">
        <v>31</v>
      </c>
      <c r="E107" s="202" t="s">
        <v>819</v>
      </c>
      <c r="F107" s="198" t="s">
        <v>819</v>
      </c>
      <c r="G107" s="202" t="s">
        <v>638</v>
      </c>
      <c r="H107" s="202" t="s">
        <v>31</v>
      </c>
      <c r="I107" s="203">
        <v>899999094</v>
      </c>
      <c r="J107" s="202" t="s">
        <v>817</v>
      </c>
      <c r="K107" s="202" t="s">
        <v>30</v>
      </c>
      <c r="L107" s="198">
        <v>372</v>
      </c>
      <c r="M107" s="198">
        <v>443</v>
      </c>
      <c r="N107" s="197">
        <v>910750</v>
      </c>
      <c r="O107" s="202" t="s">
        <v>820</v>
      </c>
      <c r="P107" s="202">
        <v>0</v>
      </c>
      <c r="Q107" s="202" t="s">
        <v>820</v>
      </c>
      <c r="R107" s="202">
        <v>0</v>
      </c>
      <c r="S107" s="202" t="s">
        <v>819</v>
      </c>
      <c r="T107" s="196">
        <v>42982</v>
      </c>
      <c r="U107" s="202" t="s">
        <v>819</v>
      </c>
      <c r="V107" s="202" t="s">
        <v>819</v>
      </c>
      <c r="W107" s="202" t="s">
        <v>820</v>
      </c>
      <c r="X107" s="202">
        <v>0</v>
      </c>
      <c r="Y107" s="202" t="s">
        <v>819</v>
      </c>
      <c r="Z107" s="197">
        <v>910750</v>
      </c>
      <c r="AA107" s="205">
        <f t="shared" si="1"/>
        <v>1</v>
      </c>
      <c r="AB107" s="202" t="s">
        <v>819</v>
      </c>
      <c r="AC107" s="202" t="s">
        <v>819</v>
      </c>
    </row>
    <row r="108" spans="1:29" ht="75" x14ac:dyDescent="0.25">
      <c r="A108" s="198">
        <v>2017</v>
      </c>
      <c r="B108" s="196">
        <v>42947</v>
      </c>
      <c r="C108" s="202" t="s">
        <v>28</v>
      </c>
      <c r="D108" s="198">
        <v>27</v>
      </c>
      <c r="E108" s="202" t="s">
        <v>819</v>
      </c>
      <c r="F108" s="198" t="s">
        <v>819</v>
      </c>
      <c r="G108" s="202" t="s">
        <v>640</v>
      </c>
      <c r="H108" s="202" t="s">
        <v>31</v>
      </c>
      <c r="I108" s="203">
        <v>899999094</v>
      </c>
      <c r="J108" s="202" t="s">
        <v>817</v>
      </c>
      <c r="K108" s="202" t="s">
        <v>30</v>
      </c>
      <c r="L108" s="198">
        <v>358</v>
      </c>
      <c r="M108" s="198">
        <v>416</v>
      </c>
      <c r="N108" s="197">
        <v>532010</v>
      </c>
      <c r="O108" s="202" t="s">
        <v>820</v>
      </c>
      <c r="P108" s="202">
        <v>0</v>
      </c>
      <c r="Q108" s="202" t="s">
        <v>820</v>
      </c>
      <c r="R108" s="202">
        <v>0</v>
      </c>
      <c r="S108" s="202" t="s">
        <v>819</v>
      </c>
      <c r="T108" s="196">
        <v>42947</v>
      </c>
      <c r="U108" s="202" t="s">
        <v>819</v>
      </c>
      <c r="V108" s="202" t="s">
        <v>819</v>
      </c>
      <c r="W108" s="202" t="s">
        <v>820</v>
      </c>
      <c r="X108" s="202">
        <v>0</v>
      </c>
      <c r="Y108" s="202" t="s">
        <v>819</v>
      </c>
      <c r="Z108" s="197">
        <v>532010</v>
      </c>
      <c r="AA108" s="205">
        <f t="shared" si="1"/>
        <v>1</v>
      </c>
      <c r="AB108" s="202" t="s">
        <v>819</v>
      </c>
      <c r="AC108" s="202" t="s">
        <v>819</v>
      </c>
    </row>
    <row r="109" spans="1:29" ht="75" x14ac:dyDescent="0.25">
      <c r="A109" s="198">
        <v>2017</v>
      </c>
      <c r="B109" s="196">
        <v>42947</v>
      </c>
      <c r="C109" s="202" t="s">
        <v>28</v>
      </c>
      <c r="D109" s="198">
        <v>28</v>
      </c>
      <c r="E109" s="202" t="s">
        <v>819</v>
      </c>
      <c r="F109" s="198" t="s">
        <v>819</v>
      </c>
      <c r="G109" s="202" t="s">
        <v>639</v>
      </c>
      <c r="H109" s="202" t="s">
        <v>31</v>
      </c>
      <c r="I109" s="203">
        <v>899999094</v>
      </c>
      <c r="J109" s="202" t="s">
        <v>817</v>
      </c>
      <c r="K109" s="202" t="s">
        <v>30</v>
      </c>
      <c r="L109" s="198">
        <v>357</v>
      </c>
      <c r="M109" s="198">
        <v>417</v>
      </c>
      <c r="N109" s="197">
        <v>548330</v>
      </c>
      <c r="O109" s="202" t="s">
        <v>820</v>
      </c>
      <c r="P109" s="202">
        <v>0</v>
      </c>
      <c r="Q109" s="202" t="s">
        <v>820</v>
      </c>
      <c r="R109" s="202">
        <v>0</v>
      </c>
      <c r="S109" s="202" t="s">
        <v>819</v>
      </c>
      <c r="T109" s="196">
        <v>42947</v>
      </c>
      <c r="U109" s="202" t="s">
        <v>819</v>
      </c>
      <c r="V109" s="202" t="s">
        <v>819</v>
      </c>
      <c r="W109" s="202" t="s">
        <v>820</v>
      </c>
      <c r="X109" s="202">
        <v>0</v>
      </c>
      <c r="Y109" s="202" t="s">
        <v>819</v>
      </c>
      <c r="Z109" s="197">
        <v>548330</v>
      </c>
      <c r="AA109" s="205">
        <f t="shared" si="1"/>
        <v>1</v>
      </c>
      <c r="AB109" s="202" t="s">
        <v>819</v>
      </c>
      <c r="AC109" s="202" t="s">
        <v>819</v>
      </c>
    </row>
    <row r="110" spans="1:29" ht="75" x14ac:dyDescent="0.25">
      <c r="A110" s="198">
        <v>2017</v>
      </c>
      <c r="B110" s="196">
        <v>42921</v>
      </c>
      <c r="C110" s="202" t="s">
        <v>28</v>
      </c>
      <c r="D110" s="198">
        <v>24</v>
      </c>
      <c r="E110" s="202" t="s">
        <v>819</v>
      </c>
      <c r="F110" s="198" t="s">
        <v>819</v>
      </c>
      <c r="G110" s="202" t="s">
        <v>580</v>
      </c>
      <c r="H110" s="202" t="s">
        <v>31</v>
      </c>
      <c r="I110" s="203">
        <v>899999094</v>
      </c>
      <c r="J110" s="202" t="s">
        <v>817</v>
      </c>
      <c r="K110" s="202" t="s">
        <v>30</v>
      </c>
      <c r="L110" s="198">
        <v>343</v>
      </c>
      <c r="M110" s="198">
        <v>404</v>
      </c>
      <c r="N110" s="197">
        <v>289050</v>
      </c>
      <c r="O110" s="202" t="s">
        <v>820</v>
      </c>
      <c r="P110" s="202">
        <v>0</v>
      </c>
      <c r="Q110" s="202" t="s">
        <v>820</v>
      </c>
      <c r="R110" s="202">
        <v>0</v>
      </c>
      <c r="S110" s="202" t="s">
        <v>819</v>
      </c>
      <c r="T110" s="196">
        <v>42921</v>
      </c>
      <c r="U110" s="202" t="s">
        <v>819</v>
      </c>
      <c r="V110" s="202" t="s">
        <v>819</v>
      </c>
      <c r="W110" s="202" t="s">
        <v>820</v>
      </c>
      <c r="X110" s="202">
        <v>0</v>
      </c>
      <c r="Y110" s="202" t="s">
        <v>819</v>
      </c>
      <c r="Z110" s="197">
        <v>289050</v>
      </c>
      <c r="AA110" s="205">
        <f t="shared" si="1"/>
        <v>1</v>
      </c>
      <c r="AB110" s="202" t="s">
        <v>819</v>
      </c>
      <c r="AC110" s="202" t="s">
        <v>819</v>
      </c>
    </row>
    <row r="111" spans="1:29" ht="75" x14ac:dyDescent="0.25">
      <c r="A111" s="198">
        <v>2017</v>
      </c>
      <c r="B111" s="196">
        <v>42917</v>
      </c>
      <c r="C111" s="202" t="s">
        <v>28</v>
      </c>
      <c r="D111" s="198">
        <v>23</v>
      </c>
      <c r="E111" s="202" t="s">
        <v>819</v>
      </c>
      <c r="F111" s="198" t="s">
        <v>819</v>
      </c>
      <c r="G111" s="202" t="s">
        <v>154</v>
      </c>
      <c r="H111" s="202" t="s">
        <v>31</v>
      </c>
      <c r="I111" s="203">
        <v>899999094</v>
      </c>
      <c r="J111" s="202" t="s">
        <v>817</v>
      </c>
      <c r="K111" s="202" t="s">
        <v>30</v>
      </c>
      <c r="L111" s="198">
        <v>342</v>
      </c>
      <c r="M111" s="198">
        <v>403</v>
      </c>
      <c r="N111" s="197">
        <v>475970</v>
      </c>
      <c r="O111" s="202" t="s">
        <v>820</v>
      </c>
      <c r="P111" s="202">
        <v>0</v>
      </c>
      <c r="Q111" s="202" t="s">
        <v>820</v>
      </c>
      <c r="R111" s="202">
        <v>0</v>
      </c>
      <c r="S111" s="202" t="s">
        <v>819</v>
      </c>
      <c r="T111" s="196">
        <v>42917</v>
      </c>
      <c r="U111" s="202" t="s">
        <v>819</v>
      </c>
      <c r="V111" s="202" t="s">
        <v>819</v>
      </c>
      <c r="W111" s="202" t="s">
        <v>820</v>
      </c>
      <c r="X111" s="202">
        <v>0</v>
      </c>
      <c r="Y111" s="202" t="s">
        <v>819</v>
      </c>
      <c r="Z111" s="197">
        <v>475970</v>
      </c>
      <c r="AA111" s="205">
        <f t="shared" si="1"/>
        <v>1</v>
      </c>
      <c r="AB111" s="202" t="s">
        <v>819</v>
      </c>
      <c r="AC111" s="202" t="s">
        <v>819</v>
      </c>
    </row>
    <row r="112" spans="1:29" ht="75" x14ac:dyDescent="0.25">
      <c r="A112" s="198">
        <v>2017</v>
      </c>
      <c r="B112" s="196">
        <v>42880</v>
      </c>
      <c r="C112" s="202" t="s">
        <v>28</v>
      </c>
      <c r="D112" s="198">
        <v>20</v>
      </c>
      <c r="E112" s="202" t="s">
        <v>819</v>
      </c>
      <c r="F112" s="198" t="s">
        <v>819</v>
      </c>
      <c r="G112" s="202" t="s">
        <v>32</v>
      </c>
      <c r="H112" s="202" t="s">
        <v>31</v>
      </c>
      <c r="I112" s="203">
        <v>899999094</v>
      </c>
      <c r="J112" s="202" t="s">
        <v>817</v>
      </c>
      <c r="K112" s="202" t="s">
        <v>30</v>
      </c>
      <c r="L112" s="198">
        <v>315</v>
      </c>
      <c r="M112" s="198">
        <v>352</v>
      </c>
      <c r="N112" s="197">
        <v>408980</v>
      </c>
      <c r="O112" s="202" t="s">
        <v>820</v>
      </c>
      <c r="P112" s="202">
        <v>0</v>
      </c>
      <c r="Q112" s="202" t="s">
        <v>820</v>
      </c>
      <c r="R112" s="202">
        <v>0</v>
      </c>
      <c r="S112" s="202" t="s">
        <v>819</v>
      </c>
      <c r="T112" s="196">
        <v>42880</v>
      </c>
      <c r="U112" s="202" t="s">
        <v>819</v>
      </c>
      <c r="V112" s="202" t="s">
        <v>819</v>
      </c>
      <c r="W112" s="202" t="s">
        <v>820</v>
      </c>
      <c r="X112" s="202">
        <v>0</v>
      </c>
      <c r="Y112" s="202" t="s">
        <v>819</v>
      </c>
      <c r="Z112" s="197">
        <v>408980</v>
      </c>
      <c r="AA112" s="205">
        <f t="shared" si="1"/>
        <v>1</v>
      </c>
      <c r="AB112" s="202" t="s">
        <v>819</v>
      </c>
      <c r="AC112" s="202" t="s">
        <v>819</v>
      </c>
    </row>
    <row r="113" spans="1:29" ht="75" x14ac:dyDescent="0.25">
      <c r="A113" s="198">
        <v>2017</v>
      </c>
      <c r="B113" s="196">
        <v>42828</v>
      </c>
      <c r="C113" s="202" t="s">
        <v>28</v>
      </c>
      <c r="D113" s="198">
        <v>13</v>
      </c>
      <c r="E113" s="202" t="s">
        <v>819</v>
      </c>
      <c r="F113" s="198" t="s">
        <v>819</v>
      </c>
      <c r="G113" s="202" t="s">
        <v>32</v>
      </c>
      <c r="H113" s="202" t="s">
        <v>31</v>
      </c>
      <c r="I113" s="203">
        <v>899999094</v>
      </c>
      <c r="J113" s="202" t="s">
        <v>817</v>
      </c>
      <c r="K113" s="202" t="s">
        <v>30</v>
      </c>
      <c r="L113" s="198">
        <v>288</v>
      </c>
      <c r="M113" s="198">
        <v>306</v>
      </c>
      <c r="N113" s="197">
        <v>421520</v>
      </c>
      <c r="O113" s="202" t="s">
        <v>820</v>
      </c>
      <c r="P113" s="202">
        <v>0</v>
      </c>
      <c r="Q113" s="202" t="s">
        <v>820</v>
      </c>
      <c r="R113" s="202">
        <v>0</v>
      </c>
      <c r="S113" s="202" t="s">
        <v>819</v>
      </c>
      <c r="T113" s="196">
        <v>42828</v>
      </c>
      <c r="U113" s="202" t="s">
        <v>820</v>
      </c>
      <c r="V113" s="202">
        <v>0</v>
      </c>
      <c r="W113" s="202" t="s">
        <v>820</v>
      </c>
      <c r="X113" s="198">
        <v>0</v>
      </c>
      <c r="Y113" s="202" t="s">
        <v>819</v>
      </c>
      <c r="Z113" s="197">
        <v>421520</v>
      </c>
      <c r="AA113" s="205">
        <f t="shared" si="1"/>
        <v>1</v>
      </c>
      <c r="AB113" s="202" t="s">
        <v>819</v>
      </c>
      <c r="AC113" s="202" t="s">
        <v>819</v>
      </c>
    </row>
    <row r="114" spans="1:29" ht="45" x14ac:dyDescent="0.25">
      <c r="A114" s="198">
        <v>2017</v>
      </c>
      <c r="B114" s="196">
        <v>42860</v>
      </c>
      <c r="C114" s="202" t="s">
        <v>28</v>
      </c>
      <c r="D114" s="198">
        <v>16</v>
      </c>
      <c r="E114" s="202" t="s">
        <v>819</v>
      </c>
      <c r="F114" s="198" t="s">
        <v>819</v>
      </c>
      <c r="G114" s="202" t="s">
        <v>543</v>
      </c>
      <c r="H114" s="202" t="s">
        <v>31</v>
      </c>
      <c r="I114" s="203">
        <v>899999094</v>
      </c>
      <c r="J114" s="202" t="s">
        <v>817</v>
      </c>
      <c r="K114" s="202" t="s">
        <v>30</v>
      </c>
      <c r="L114" s="198">
        <v>303</v>
      </c>
      <c r="M114" s="198">
        <v>345</v>
      </c>
      <c r="N114" s="197">
        <v>75350</v>
      </c>
      <c r="O114" s="202" t="s">
        <v>820</v>
      </c>
      <c r="P114" s="202">
        <v>0</v>
      </c>
      <c r="Q114" s="202" t="s">
        <v>820</v>
      </c>
      <c r="R114" s="202">
        <v>0</v>
      </c>
      <c r="S114" s="202" t="s">
        <v>819</v>
      </c>
      <c r="T114" s="196">
        <v>42860</v>
      </c>
      <c r="U114" s="202" t="s">
        <v>819</v>
      </c>
      <c r="V114" s="202" t="s">
        <v>819</v>
      </c>
      <c r="W114" s="202" t="s">
        <v>820</v>
      </c>
      <c r="X114" s="202">
        <v>0</v>
      </c>
      <c r="Y114" s="202" t="s">
        <v>819</v>
      </c>
      <c r="Z114" s="197">
        <v>75350</v>
      </c>
      <c r="AA114" s="205">
        <f t="shared" si="1"/>
        <v>1</v>
      </c>
      <c r="AB114" s="202" t="s">
        <v>819</v>
      </c>
      <c r="AC114" s="202" t="s">
        <v>819</v>
      </c>
    </row>
    <row r="115" spans="1:29" ht="45" x14ac:dyDescent="0.25">
      <c r="A115" s="198">
        <v>2017</v>
      </c>
      <c r="B115" s="196">
        <v>42860</v>
      </c>
      <c r="C115" s="202" t="s">
        <v>28</v>
      </c>
      <c r="D115" s="198">
        <v>15</v>
      </c>
      <c r="E115" s="202" t="s">
        <v>819</v>
      </c>
      <c r="F115" s="198" t="s">
        <v>819</v>
      </c>
      <c r="G115" s="202" t="s">
        <v>542</v>
      </c>
      <c r="H115" s="202" t="s">
        <v>31</v>
      </c>
      <c r="I115" s="203">
        <v>899999094</v>
      </c>
      <c r="J115" s="202" t="s">
        <v>817</v>
      </c>
      <c r="K115" s="202" t="s">
        <v>30</v>
      </c>
      <c r="L115" s="198">
        <v>302</v>
      </c>
      <c r="M115" s="198">
        <v>344</v>
      </c>
      <c r="N115" s="197">
        <v>178240</v>
      </c>
      <c r="O115" s="202" t="s">
        <v>820</v>
      </c>
      <c r="P115" s="202">
        <v>0</v>
      </c>
      <c r="Q115" s="202" t="s">
        <v>820</v>
      </c>
      <c r="R115" s="202">
        <v>0</v>
      </c>
      <c r="S115" s="202" t="s">
        <v>819</v>
      </c>
      <c r="T115" s="196">
        <v>42860</v>
      </c>
      <c r="U115" s="202" t="s">
        <v>819</v>
      </c>
      <c r="V115" s="202" t="s">
        <v>819</v>
      </c>
      <c r="W115" s="202" t="s">
        <v>820</v>
      </c>
      <c r="X115" s="202">
        <v>0</v>
      </c>
      <c r="Y115" s="202" t="s">
        <v>819</v>
      </c>
      <c r="Z115" s="197">
        <v>178240</v>
      </c>
      <c r="AA115" s="205">
        <f t="shared" si="1"/>
        <v>1</v>
      </c>
      <c r="AB115" s="202" t="s">
        <v>819</v>
      </c>
      <c r="AC115" s="202" t="s">
        <v>819</v>
      </c>
    </row>
    <row r="116" spans="1:29" ht="75" x14ac:dyDescent="0.25">
      <c r="A116" s="198">
        <v>2017</v>
      </c>
      <c r="B116" s="196">
        <v>42965</v>
      </c>
      <c r="C116" s="202" t="s">
        <v>28</v>
      </c>
      <c r="D116" s="198">
        <v>30</v>
      </c>
      <c r="E116" s="202" t="s">
        <v>819</v>
      </c>
      <c r="F116" s="198" t="s">
        <v>819</v>
      </c>
      <c r="G116" s="202" t="s">
        <v>643</v>
      </c>
      <c r="H116" s="202" t="s">
        <v>36</v>
      </c>
      <c r="I116" s="203">
        <v>899999115</v>
      </c>
      <c r="J116" s="202" t="s">
        <v>817</v>
      </c>
      <c r="K116" s="202" t="s">
        <v>34</v>
      </c>
      <c r="L116" s="198">
        <v>369</v>
      </c>
      <c r="M116" s="198">
        <v>440</v>
      </c>
      <c r="N116" s="197">
        <v>2343720</v>
      </c>
      <c r="O116" s="202" t="s">
        <v>820</v>
      </c>
      <c r="P116" s="202">
        <v>0</v>
      </c>
      <c r="Q116" s="202" t="s">
        <v>820</v>
      </c>
      <c r="R116" s="202">
        <v>0</v>
      </c>
      <c r="S116" s="202" t="s">
        <v>819</v>
      </c>
      <c r="T116" s="196">
        <v>42965</v>
      </c>
      <c r="U116" s="202" t="s">
        <v>819</v>
      </c>
      <c r="V116" s="202" t="s">
        <v>819</v>
      </c>
      <c r="W116" s="202" t="s">
        <v>820</v>
      </c>
      <c r="X116" s="202">
        <v>0</v>
      </c>
      <c r="Y116" s="202" t="s">
        <v>819</v>
      </c>
      <c r="Z116" s="197">
        <v>2343720</v>
      </c>
      <c r="AA116" s="205">
        <f t="shared" si="1"/>
        <v>1</v>
      </c>
      <c r="AB116" s="202" t="s">
        <v>819</v>
      </c>
      <c r="AC116" s="202" t="s">
        <v>819</v>
      </c>
    </row>
    <row r="117" spans="1:29" ht="75" x14ac:dyDescent="0.25">
      <c r="A117" s="198">
        <v>2017</v>
      </c>
      <c r="B117" s="196">
        <v>42849</v>
      </c>
      <c r="C117" s="202" t="s">
        <v>28</v>
      </c>
      <c r="D117" s="198">
        <v>14</v>
      </c>
      <c r="E117" s="202" t="s">
        <v>819</v>
      </c>
      <c r="F117" s="198" t="s">
        <v>819</v>
      </c>
      <c r="G117" s="202" t="s">
        <v>544</v>
      </c>
      <c r="H117" s="202" t="s">
        <v>36</v>
      </c>
      <c r="I117" s="203">
        <v>899999115</v>
      </c>
      <c r="J117" s="202" t="s">
        <v>817</v>
      </c>
      <c r="K117" s="202" t="s">
        <v>34</v>
      </c>
      <c r="L117" s="198">
        <v>297</v>
      </c>
      <c r="M117" s="198">
        <v>326</v>
      </c>
      <c r="N117" s="197">
        <v>1838720</v>
      </c>
      <c r="O117" s="202" t="s">
        <v>820</v>
      </c>
      <c r="P117" s="198">
        <v>0</v>
      </c>
      <c r="Q117" s="202" t="s">
        <v>820</v>
      </c>
      <c r="R117" s="212">
        <v>0</v>
      </c>
      <c r="S117" s="202" t="s">
        <v>819</v>
      </c>
      <c r="T117" s="196">
        <v>42849</v>
      </c>
      <c r="U117" s="202" t="s">
        <v>819</v>
      </c>
      <c r="V117" s="202" t="s">
        <v>819</v>
      </c>
      <c r="W117" s="202" t="s">
        <v>820</v>
      </c>
      <c r="X117" s="202">
        <v>0</v>
      </c>
      <c r="Y117" s="202" t="s">
        <v>819</v>
      </c>
      <c r="Z117" s="197">
        <v>1838720</v>
      </c>
      <c r="AA117" s="205">
        <f t="shared" si="1"/>
        <v>1</v>
      </c>
      <c r="AB117" s="202" t="s">
        <v>819</v>
      </c>
      <c r="AC117" s="202" t="s">
        <v>819</v>
      </c>
    </row>
    <row r="118" spans="1:29" ht="60" x14ac:dyDescent="0.25">
      <c r="A118" s="198">
        <v>2017</v>
      </c>
      <c r="B118" s="196">
        <v>42736</v>
      </c>
      <c r="C118" s="202" t="s">
        <v>28</v>
      </c>
      <c r="D118" s="198">
        <v>3</v>
      </c>
      <c r="E118" s="202" t="s">
        <v>819</v>
      </c>
      <c r="F118" s="198" t="s">
        <v>819</v>
      </c>
      <c r="G118" s="202" t="s">
        <v>260</v>
      </c>
      <c r="H118" s="202" t="s">
        <v>36</v>
      </c>
      <c r="I118" s="203">
        <v>899999115</v>
      </c>
      <c r="J118" s="202" t="s">
        <v>817</v>
      </c>
      <c r="K118" s="202" t="s">
        <v>34</v>
      </c>
      <c r="L118" s="198">
        <v>212</v>
      </c>
      <c r="M118" s="198">
        <v>228</v>
      </c>
      <c r="N118" s="197">
        <v>1380990</v>
      </c>
      <c r="O118" s="202" t="s">
        <v>820</v>
      </c>
      <c r="P118" s="202">
        <v>0</v>
      </c>
      <c r="Q118" s="202" t="s">
        <v>820</v>
      </c>
      <c r="R118" s="202">
        <v>0</v>
      </c>
      <c r="S118" s="202" t="s">
        <v>819</v>
      </c>
      <c r="T118" s="196">
        <v>42736</v>
      </c>
      <c r="U118" s="202" t="s">
        <v>819</v>
      </c>
      <c r="V118" s="202" t="s">
        <v>819</v>
      </c>
      <c r="W118" s="202" t="s">
        <v>820</v>
      </c>
      <c r="X118" s="202">
        <v>0</v>
      </c>
      <c r="Y118" s="202" t="s">
        <v>819</v>
      </c>
      <c r="Z118" s="197">
        <v>1380990</v>
      </c>
      <c r="AA118" s="205">
        <f t="shared" si="1"/>
        <v>1</v>
      </c>
      <c r="AB118" s="202" t="s">
        <v>819</v>
      </c>
      <c r="AC118" s="202" t="s">
        <v>819</v>
      </c>
    </row>
    <row r="119" spans="1:29" ht="75" x14ac:dyDescent="0.25">
      <c r="A119" s="198">
        <v>2017</v>
      </c>
      <c r="B119" s="196">
        <v>43027</v>
      </c>
      <c r="C119" s="202" t="s">
        <v>28</v>
      </c>
      <c r="D119" s="198">
        <v>41</v>
      </c>
      <c r="E119" s="202" t="s">
        <v>819</v>
      </c>
      <c r="F119" s="198" t="s">
        <v>819</v>
      </c>
      <c r="G119" s="202" t="s">
        <v>646</v>
      </c>
      <c r="H119" s="202" t="s">
        <v>36</v>
      </c>
      <c r="I119" s="203">
        <v>899999115</v>
      </c>
      <c r="J119" s="202" t="s">
        <v>817</v>
      </c>
      <c r="K119" s="202" t="s">
        <v>34</v>
      </c>
      <c r="L119" s="198">
        <v>437</v>
      </c>
      <c r="M119" s="198">
        <v>520</v>
      </c>
      <c r="N119" s="197">
        <v>2071970</v>
      </c>
      <c r="O119" s="202" t="s">
        <v>820</v>
      </c>
      <c r="P119" s="202">
        <v>0</v>
      </c>
      <c r="Q119" s="202" t="s">
        <v>820</v>
      </c>
      <c r="R119" s="202">
        <v>0</v>
      </c>
      <c r="S119" s="202" t="s">
        <v>819</v>
      </c>
      <c r="T119" s="196">
        <v>43027</v>
      </c>
      <c r="U119" s="202" t="s">
        <v>819</v>
      </c>
      <c r="V119" s="202" t="s">
        <v>819</v>
      </c>
      <c r="W119" s="202" t="s">
        <v>820</v>
      </c>
      <c r="X119" s="202">
        <v>0</v>
      </c>
      <c r="Y119" s="202" t="s">
        <v>819</v>
      </c>
      <c r="Z119" s="197">
        <v>2071970</v>
      </c>
      <c r="AA119" s="205">
        <f t="shared" si="1"/>
        <v>1</v>
      </c>
      <c r="AB119" s="202" t="s">
        <v>819</v>
      </c>
      <c r="AC119" s="202" t="s">
        <v>819</v>
      </c>
    </row>
    <row r="120" spans="1:29" ht="75" x14ac:dyDescent="0.25">
      <c r="A120" s="198">
        <v>2017</v>
      </c>
      <c r="B120" s="196">
        <v>42887</v>
      </c>
      <c r="C120" s="202" t="s">
        <v>28</v>
      </c>
      <c r="D120" s="198">
        <v>26</v>
      </c>
      <c r="E120" s="202" t="s">
        <v>819</v>
      </c>
      <c r="F120" s="198" t="s">
        <v>819</v>
      </c>
      <c r="G120" s="202" t="s">
        <v>582</v>
      </c>
      <c r="H120" s="202" t="s">
        <v>36</v>
      </c>
      <c r="I120" s="203">
        <v>899999115</v>
      </c>
      <c r="J120" s="202" t="s">
        <v>817</v>
      </c>
      <c r="K120" s="202" t="s">
        <v>34</v>
      </c>
      <c r="L120" s="198">
        <v>352</v>
      </c>
      <c r="M120" s="198">
        <v>410</v>
      </c>
      <c r="N120" s="197">
        <v>2147860</v>
      </c>
      <c r="O120" s="202" t="s">
        <v>820</v>
      </c>
      <c r="P120" s="202">
        <v>0</v>
      </c>
      <c r="Q120" s="202" t="s">
        <v>820</v>
      </c>
      <c r="R120" s="202">
        <v>0</v>
      </c>
      <c r="S120" s="202" t="s">
        <v>819</v>
      </c>
      <c r="T120" s="196">
        <v>42887</v>
      </c>
      <c r="U120" s="202" t="s">
        <v>819</v>
      </c>
      <c r="V120" s="202" t="s">
        <v>819</v>
      </c>
      <c r="W120" s="202" t="s">
        <v>820</v>
      </c>
      <c r="X120" s="202">
        <v>0</v>
      </c>
      <c r="Y120" s="202" t="s">
        <v>819</v>
      </c>
      <c r="Z120" s="197">
        <v>2147860</v>
      </c>
      <c r="AA120" s="205">
        <f t="shared" si="1"/>
        <v>1</v>
      </c>
      <c r="AB120" s="202" t="s">
        <v>819</v>
      </c>
      <c r="AC120" s="202" t="s">
        <v>819</v>
      </c>
    </row>
    <row r="121" spans="1:29" ht="60" x14ac:dyDescent="0.25">
      <c r="A121" s="198">
        <v>2017</v>
      </c>
      <c r="B121" s="196">
        <v>43073</v>
      </c>
      <c r="C121" s="202" t="s">
        <v>28</v>
      </c>
      <c r="D121" s="198">
        <v>47</v>
      </c>
      <c r="E121" s="202" t="s">
        <v>819</v>
      </c>
      <c r="F121" s="198" t="s">
        <v>819</v>
      </c>
      <c r="G121" s="202" t="s">
        <v>642</v>
      </c>
      <c r="H121" s="202" t="s">
        <v>36</v>
      </c>
      <c r="I121" s="203">
        <v>899999115</v>
      </c>
      <c r="J121" s="202" t="s">
        <v>817</v>
      </c>
      <c r="K121" s="202" t="s">
        <v>34</v>
      </c>
      <c r="L121" s="198">
        <v>474</v>
      </c>
      <c r="M121" s="198">
        <v>589</v>
      </c>
      <c r="N121" s="197">
        <v>765430</v>
      </c>
      <c r="O121" s="202" t="s">
        <v>820</v>
      </c>
      <c r="P121" s="202">
        <v>0</v>
      </c>
      <c r="Q121" s="202" t="s">
        <v>820</v>
      </c>
      <c r="R121" s="202">
        <v>0</v>
      </c>
      <c r="S121" s="202" t="s">
        <v>819</v>
      </c>
      <c r="T121" s="196">
        <v>43073</v>
      </c>
      <c r="U121" s="202" t="s">
        <v>819</v>
      </c>
      <c r="V121" s="202" t="s">
        <v>819</v>
      </c>
      <c r="W121" s="202" t="s">
        <v>820</v>
      </c>
      <c r="X121" s="202">
        <v>0</v>
      </c>
      <c r="Y121" s="202" t="s">
        <v>819</v>
      </c>
      <c r="Z121" s="197">
        <v>765430</v>
      </c>
      <c r="AA121" s="205">
        <f t="shared" si="1"/>
        <v>1</v>
      </c>
      <c r="AB121" s="202" t="s">
        <v>819</v>
      </c>
      <c r="AC121" s="202" t="s">
        <v>819</v>
      </c>
    </row>
    <row r="122" spans="1:29" ht="60" x14ac:dyDescent="0.25">
      <c r="A122" s="198">
        <v>2017</v>
      </c>
      <c r="B122" s="196">
        <v>43027</v>
      </c>
      <c r="C122" s="202" t="s">
        <v>28</v>
      </c>
      <c r="D122" s="198">
        <v>41</v>
      </c>
      <c r="E122" s="202" t="s">
        <v>819</v>
      </c>
      <c r="F122" s="198" t="s">
        <v>819</v>
      </c>
      <c r="G122" s="202" t="s">
        <v>644</v>
      </c>
      <c r="H122" s="202" t="s">
        <v>36</v>
      </c>
      <c r="I122" s="203">
        <v>899999115</v>
      </c>
      <c r="J122" s="202" t="s">
        <v>817</v>
      </c>
      <c r="K122" s="202" t="s">
        <v>34</v>
      </c>
      <c r="L122" s="198">
        <v>438</v>
      </c>
      <c r="M122" s="198">
        <v>521</v>
      </c>
      <c r="N122" s="197">
        <v>1559860</v>
      </c>
      <c r="O122" s="202" t="s">
        <v>820</v>
      </c>
      <c r="P122" s="202">
        <v>0</v>
      </c>
      <c r="Q122" s="202" t="s">
        <v>820</v>
      </c>
      <c r="R122" s="202">
        <v>0</v>
      </c>
      <c r="S122" s="202" t="s">
        <v>819</v>
      </c>
      <c r="T122" s="196">
        <v>43027</v>
      </c>
      <c r="U122" s="202" t="s">
        <v>819</v>
      </c>
      <c r="V122" s="202" t="s">
        <v>819</v>
      </c>
      <c r="W122" s="202" t="s">
        <v>820</v>
      </c>
      <c r="X122" s="202">
        <v>0</v>
      </c>
      <c r="Y122" s="202" t="s">
        <v>819</v>
      </c>
      <c r="Z122" s="197">
        <v>1559860</v>
      </c>
      <c r="AA122" s="205">
        <f t="shared" si="1"/>
        <v>1</v>
      </c>
      <c r="AB122" s="202" t="s">
        <v>819</v>
      </c>
      <c r="AC122" s="202" t="s">
        <v>819</v>
      </c>
    </row>
    <row r="123" spans="1:29" ht="75" x14ac:dyDescent="0.25">
      <c r="A123" s="198">
        <v>2017</v>
      </c>
      <c r="B123" s="196">
        <v>42748</v>
      </c>
      <c r="C123" s="202" t="s">
        <v>28</v>
      </c>
      <c r="D123" s="198">
        <v>61</v>
      </c>
      <c r="E123" s="202" t="s">
        <v>819</v>
      </c>
      <c r="F123" s="198" t="s">
        <v>819</v>
      </c>
      <c r="G123" s="202" t="s">
        <v>262</v>
      </c>
      <c r="H123" s="202" t="s">
        <v>36</v>
      </c>
      <c r="I123" s="203">
        <v>899999115</v>
      </c>
      <c r="J123" s="202" t="s">
        <v>817</v>
      </c>
      <c r="K123" s="202" t="s">
        <v>34</v>
      </c>
      <c r="L123" s="198">
        <v>205</v>
      </c>
      <c r="M123" s="198">
        <v>203</v>
      </c>
      <c r="N123" s="197">
        <v>52940</v>
      </c>
      <c r="O123" s="202" t="s">
        <v>820</v>
      </c>
      <c r="P123" s="202">
        <v>0</v>
      </c>
      <c r="Q123" s="202" t="s">
        <v>820</v>
      </c>
      <c r="R123" s="202">
        <v>0</v>
      </c>
      <c r="S123" s="202" t="s">
        <v>819</v>
      </c>
      <c r="T123" s="196">
        <v>42748</v>
      </c>
      <c r="U123" s="202" t="s">
        <v>819</v>
      </c>
      <c r="V123" s="202" t="s">
        <v>819</v>
      </c>
      <c r="W123" s="202" t="s">
        <v>820</v>
      </c>
      <c r="X123" s="202">
        <v>0</v>
      </c>
      <c r="Y123" s="202" t="s">
        <v>819</v>
      </c>
      <c r="Z123" s="197">
        <v>52940</v>
      </c>
      <c r="AA123" s="205">
        <f t="shared" si="1"/>
        <v>1</v>
      </c>
      <c r="AB123" s="202" t="s">
        <v>819</v>
      </c>
      <c r="AC123" s="202" t="s">
        <v>819</v>
      </c>
    </row>
    <row r="124" spans="1:29" ht="45" x14ac:dyDescent="0.25">
      <c r="A124" s="198">
        <v>2017</v>
      </c>
      <c r="B124" s="196">
        <v>42902</v>
      </c>
      <c r="C124" s="202" t="s">
        <v>28</v>
      </c>
      <c r="D124" s="198">
        <v>22</v>
      </c>
      <c r="E124" s="202" t="s">
        <v>819</v>
      </c>
      <c r="F124" s="198" t="s">
        <v>819</v>
      </c>
      <c r="G124" s="202" t="s">
        <v>581</v>
      </c>
      <c r="H124" s="202" t="s">
        <v>36</v>
      </c>
      <c r="I124" s="203">
        <v>899999115</v>
      </c>
      <c r="J124" s="202" t="s">
        <v>817</v>
      </c>
      <c r="K124" s="202" t="s">
        <v>34</v>
      </c>
      <c r="L124" s="198">
        <v>332</v>
      </c>
      <c r="M124" s="198">
        <v>378</v>
      </c>
      <c r="N124" s="197">
        <v>1737600</v>
      </c>
      <c r="O124" s="202" t="s">
        <v>820</v>
      </c>
      <c r="P124" s="202">
        <v>0</v>
      </c>
      <c r="Q124" s="202" t="s">
        <v>820</v>
      </c>
      <c r="R124" s="202">
        <v>0</v>
      </c>
      <c r="S124" s="202" t="s">
        <v>819</v>
      </c>
      <c r="T124" s="196">
        <v>42902</v>
      </c>
      <c r="U124" s="202" t="s">
        <v>819</v>
      </c>
      <c r="V124" s="202" t="s">
        <v>819</v>
      </c>
      <c r="W124" s="202" t="s">
        <v>820</v>
      </c>
      <c r="X124" s="202">
        <v>0</v>
      </c>
      <c r="Y124" s="202" t="s">
        <v>819</v>
      </c>
      <c r="Z124" s="197">
        <v>1737600</v>
      </c>
      <c r="AA124" s="205">
        <f t="shared" si="1"/>
        <v>1</v>
      </c>
      <c r="AB124" s="202"/>
      <c r="AC124" s="202"/>
    </row>
    <row r="125" spans="1:29" ht="75" x14ac:dyDescent="0.25">
      <c r="A125" s="198">
        <v>2017</v>
      </c>
      <c r="B125" s="196">
        <v>43089</v>
      </c>
      <c r="C125" s="202" t="s">
        <v>28</v>
      </c>
      <c r="D125" s="198">
        <v>50</v>
      </c>
      <c r="E125" s="202" t="s">
        <v>819</v>
      </c>
      <c r="F125" s="198" t="s">
        <v>819</v>
      </c>
      <c r="G125" s="202" t="s">
        <v>758</v>
      </c>
      <c r="H125" s="202" t="s">
        <v>36</v>
      </c>
      <c r="I125" s="203">
        <v>899999115</v>
      </c>
      <c r="J125" s="202" t="s">
        <v>817</v>
      </c>
      <c r="K125" s="202" t="s">
        <v>34</v>
      </c>
      <c r="L125" s="198">
        <v>506</v>
      </c>
      <c r="M125" s="198">
        <v>617</v>
      </c>
      <c r="N125" s="197">
        <v>2134170</v>
      </c>
      <c r="O125" s="202" t="s">
        <v>820</v>
      </c>
      <c r="P125" s="202">
        <v>0</v>
      </c>
      <c r="Q125" s="202" t="s">
        <v>820</v>
      </c>
      <c r="R125" s="202">
        <v>0</v>
      </c>
      <c r="S125" s="202" t="s">
        <v>819</v>
      </c>
      <c r="T125" s="196">
        <v>43089</v>
      </c>
      <c r="U125" s="202" t="s">
        <v>819</v>
      </c>
      <c r="V125" s="202" t="s">
        <v>819</v>
      </c>
      <c r="W125" s="202" t="s">
        <v>820</v>
      </c>
      <c r="X125" s="202">
        <v>0</v>
      </c>
      <c r="Y125" s="202" t="s">
        <v>819</v>
      </c>
      <c r="Z125" s="197">
        <v>2134170</v>
      </c>
      <c r="AA125" s="205">
        <f t="shared" si="1"/>
        <v>1</v>
      </c>
      <c r="AB125" s="202" t="s">
        <v>819</v>
      </c>
      <c r="AC125" s="202" t="s">
        <v>819</v>
      </c>
    </row>
    <row r="126" spans="1:29" ht="75" x14ac:dyDescent="0.25">
      <c r="A126" s="198">
        <v>2017</v>
      </c>
      <c r="B126" s="196">
        <v>42783</v>
      </c>
      <c r="C126" s="202" t="s">
        <v>28</v>
      </c>
      <c r="D126" s="198">
        <v>7</v>
      </c>
      <c r="E126" s="202" t="s">
        <v>819</v>
      </c>
      <c r="F126" s="198" t="s">
        <v>819</v>
      </c>
      <c r="G126" s="202" t="s">
        <v>261</v>
      </c>
      <c r="H126" s="202" t="s">
        <v>36</v>
      </c>
      <c r="I126" s="203">
        <v>899999115</v>
      </c>
      <c r="J126" s="202" t="s">
        <v>817</v>
      </c>
      <c r="K126" s="202" t="s">
        <v>34</v>
      </c>
      <c r="L126" s="198">
        <v>249</v>
      </c>
      <c r="M126" s="198">
        <v>262</v>
      </c>
      <c r="N126" s="197">
        <v>1449020</v>
      </c>
      <c r="O126" s="202" t="s">
        <v>820</v>
      </c>
      <c r="P126" s="202">
        <v>0</v>
      </c>
      <c r="Q126" s="202" t="s">
        <v>820</v>
      </c>
      <c r="R126" s="202">
        <v>0</v>
      </c>
      <c r="S126" s="202" t="s">
        <v>819</v>
      </c>
      <c r="T126" s="196">
        <v>42783</v>
      </c>
      <c r="U126" s="202" t="s">
        <v>819</v>
      </c>
      <c r="V126" s="202" t="s">
        <v>819</v>
      </c>
      <c r="W126" s="202" t="s">
        <v>820</v>
      </c>
      <c r="X126" s="202">
        <v>0</v>
      </c>
      <c r="Y126" s="202" t="s">
        <v>819</v>
      </c>
      <c r="Z126" s="197">
        <v>1449020</v>
      </c>
      <c r="AA126" s="205">
        <f t="shared" si="1"/>
        <v>1</v>
      </c>
      <c r="AB126" s="202" t="s">
        <v>819</v>
      </c>
      <c r="AC126" s="202" t="s">
        <v>819</v>
      </c>
    </row>
    <row r="127" spans="1:29" ht="75" x14ac:dyDescent="0.25">
      <c r="A127" s="198">
        <v>2017</v>
      </c>
      <c r="B127" s="196">
        <v>42873</v>
      </c>
      <c r="C127" s="202" t="s">
        <v>28</v>
      </c>
      <c r="D127" s="198">
        <v>18</v>
      </c>
      <c r="E127" s="202" t="s">
        <v>819</v>
      </c>
      <c r="F127" s="198" t="s">
        <v>819</v>
      </c>
      <c r="G127" s="202" t="s">
        <v>155</v>
      </c>
      <c r="H127" s="202" t="s">
        <v>36</v>
      </c>
      <c r="I127" s="203">
        <v>899999115</v>
      </c>
      <c r="J127" s="202" t="s">
        <v>817</v>
      </c>
      <c r="K127" s="202" t="s">
        <v>34</v>
      </c>
      <c r="L127" s="198">
        <v>312</v>
      </c>
      <c r="M127" s="198">
        <v>350</v>
      </c>
      <c r="N127" s="197">
        <v>1740160</v>
      </c>
      <c r="O127" s="202" t="s">
        <v>820</v>
      </c>
      <c r="P127" s="202">
        <v>0</v>
      </c>
      <c r="Q127" s="202" t="s">
        <v>820</v>
      </c>
      <c r="R127" s="202">
        <v>0</v>
      </c>
      <c r="S127" s="202" t="s">
        <v>819</v>
      </c>
      <c r="T127" s="196">
        <v>42873</v>
      </c>
      <c r="U127" s="202" t="s">
        <v>819</v>
      </c>
      <c r="V127" s="202" t="s">
        <v>819</v>
      </c>
      <c r="W127" s="202" t="s">
        <v>820</v>
      </c>
      <c r="X127" s="202">
        <v>0</v>
      </c>
      <c r="Y127" s="202" t="s">
        <v>819</v>
      </c>
      <c r="Z127" s="197">
        <v>1740160</v>
      </c>
      <c r="AA127" s="205">
        <f t="shared" si="1"/>
        <v>1</v>
      </c>
      <c r="AB127" s="202" t="s">
        <v>819</v>
      </c>
      <c r="AC127" s="202" t="s">
        <v>819</v>
      </c>
    </row>
    <row r="128" spans="1:29" ht="45" x14ac:dyDescent="0.25">
      <c r="A128" s="198">
        <v>2017</v>
      </c>
      <c r="B128" s="196">
        <v>43089</v>
      </c>
      <c r="C128" s="202" t="s">
        <v>28</v>
      </c>
      <c r="D128" s="198">
        <v>50</v>
      </c>
      <c r="E128" s="202" t="s">
        <v>819</v>
      </c>
      <c r="F128" s="198" t="s">
        <v>819</v>
      </c>
      <c r="G128" s="202" t="s">
        <v>759</v>
      </c>
      <c r="H128" s="202" t="s">
        <v>36</v>
      </c>
      <c r="I128" s="203">
        <v>899999115</v>
      </c>
      <c r="J128" s="202" t="s">
        <v>817</v>
      </c>
      <c r="K128" s="202" t="s">
        <v>34</v>
      </c>
      <c r="L128" s="198">
        <v>508</v>
      </c>
      <c r="M128" s="198">
        <v>619</v>
      </c>
      <c r="N128" s="197">
        <v>1520930</v>
      </c>
      <c r="O128" s="202" t="s">
        <v>820</v>
      </c>
      <c r="P128" s="202">
        <v>0</v>
      </c>
      <c r="Q128" s="202" t="s">
        <v>820</v>
      </c>
      <c r="R128" s="202">
        <v>0</v>
      </c>
      <c r="S128" s="202" t="s">
        <v>819</v>
      </c>
      <c r="T128" s="196">
        <v>43089</v>
      </c>
      <c r="U128" s="202" t="s">
        <v>819</v>
      </c>
      <c r="V128" s="202" t="s">
        <v>819</v>
      </c>
      <c r="W128" s="202" t="s">
        <v>820</v>
      </c>
      <c r="X128" s="202">
        <v>0</v>
      </c>
      <c r="Y128" s="202" t="s">
        <v>819</v>
      </c>
      <c r="Z128" s="197">
        <v>1520930</v>
      </c>
      <c r="AA128" s="205">
        <f t="shared" si="1"/>
        <v>1</v>
      </c>
      <c r="AB128" s="202" t="s">
        <v>819</v>
      </c>
      <c r="AC128" s="202" t="s">
        <v>819</v>
      </c>
    </row>
    <row r="129" spans="1:29" ht="75" x14ac:dyDescent="0.25">
      <c r="A129" s="198">
        <v>2017</v>
      </c>
      <c r="B129" s="196">
        <v>42817</v>
      </c>
      <c r="C129" s="202" t="s">
        <v>28</v>
      </c>
      <c r="D129" s="198">
        <v>11</v>
      </c>
      <c r="E129" s="202" t="s">
        <v>819</v>
      </c>
      <c r="F129" s="198" t="s">
        <v>819</v>
      </c>
      <c r="G129" s="202" t="s">
        <v>545</v>
      </c>
      <c r="H129" s="202" t="s">
        <v>36</v>
      </c>
      <c r="I129" s="203">
        <v>899999115</v>
      </c>
      <c r="J129" s="202" t="s">
        <v>817</v>
      </c>
      <c r="K129" s="202" t="s">
        <v>34</v>
      </c>
      <c r="L129" s="198">
        <v>285</v>
      </c>
      <c r="M129" s="198">
        <v>303</v>
      </c>
      <c r="N129" s="197">
        <v>1524710</v>
      </c>
      <c r="O129" s="202" t="s">
        <v>820</v>
      </c>
      <c r="P129" s="202">
        <v>0</v>
      </c>
      <c r="Q129" s="202" t="s">
        <v>820</v>
      </c>
      <c r="R129" s="202">
        <v>0</v>
      </c>
      <c r="S129" s="202" t="s">
        <v>819</v>
      </c>
      <c r="T129" s="196">
        <v>42817</v>
      </c>
      <c r="U129" s="202" t="s">
        <v>819</v>
      </c>
      <c r="V129" s="202" t="s">
        <v>819</v>
      </c>
      <c r="W129" s="202" t="s">
        <v>820</v>
      </c>
      <c r="X129" s="202">
        <v>0</v>
      </c>
      <c r="Y129" s="202" t="s">
        <v>819</v>
      </c>
      <c r="Z129" s="197">
        <v>1524710</v>
      </c>
      <c r="AA129" s="205">
        <f t="shared" si="1"/>
        <v>1</v>
      </c>
      <c r="AB129" s="202" t="s">
        <v>819</v>
      </c>
      <c r="AC129" s="202" t="s">
        <v>819</v>
      </c>
    </row>
    <row r="130" spans="1:29" ht="75" x14ac:dyDescent="0.25">
      <c r="A130" s="198">
        <v>2017</v>
      </c>
      <c r="B130" s="196">
        <v>43004</v>
      </c>
      <c r="C130" s="202" t="s">
        <v>28</v>
      </c>
      <c r="D130" s="198">
        <v>34</v>
      </c>
      <c r="E130" s="202" t="s">
        <v>819</v>
      </c>
      <c r="F130" s="198" t="s">
        <v>819</v>
      </c>
      <c r="G130" s="202" t="s">
        <v>545</v>
      </c>
      <c r="H130" s="202" t="s">
        <v>36</v>
      </c>
      <c r="I130" s="203">
        <v>899999115</v>
      </c>
      <c r="J130" s="202" t="s">
        <v>817</v>
      </c>
      <c r="K130" s="202" t="s">
        <v>34</v>
      </c>
      <c r="L130" s="198">
        <v>399</v>
      </c>
      <c r="M130" s="198">
        <v>473</v>
      </c>
      <c r="N130" s="197">
        <v>2113350</v>
      </c>
      <c r="O130" s="202" t="s">
        <v>820</v>
      </c>
      <c r="P130" s="202">
        <v>0</v>
      </c>
      <c r="Q130" s="202" t="s">
        <v>820</v>
      </c>
      <c r="R130" s="202">
        <v>0</v>
      </c>
      <c r="S130" s="202" t="s">
        <v>819</v>
      </c>
      <c r="T130" s="196">
        <v>43004</v>
      </c>
      <c r="U130" s="202" t="s">
        <v>819</v>
      </c>
      <c r="V130" s="202" t="s">
        <v>819</v>
      </c>
      <c r="W130" s="202" t="s">
        <v>820</v>
      </c>
      <c r="X130" s="202">
        <v>0</v>
      </c>
      <c r="Y130" s="202" t="s">
        <v>819</v>
      </c>
      <c r="Z130" s="197">
        <v>2113350</v>
      </c>
      <c r="AA130" s="205">
        <f t="shared" si="1"/>
        <v>1</v>
      </c>
      <c r="AB130" s="202" t="s">
        <v>819</v>
      </c>
      <c r="AC130" s="202" t="s">
        <v>819</v>
      </c>
    </row>
    <row r="131" spans="1:29" ht="75" x14ac:dyDescent="0.25">
      <c r="A131" s="198">
        <v>2017</v>
      </c>
      <c r="B131" s="196">
        <v>43061</v>
      </c>
      <c r="C131" s="202" t="s">
        <v>28</v>
      </c>
      <c r="D131" s="198">
        <v>45</v>
      </c>
      <c r="E131" s="202" t="s">
        <v>819</v>
      </c>
      <c r="F131" s="198" t="s">
        <v>819</v>
      </c>
      <c r="G131" s="202" t="s">
        <v>645</v>
      </c>
      <c r="H131" s="202" t="s">
        <v>36</v>
      </c>
      <c r="I131" s="203">
        <v>899999115</v>
      </c>
      <c r="J131" s="202" t="s">
        <v>817</v>
      </c>
      <c r="K131" s="202" t="s">
        <v>34</v>
      </c>
      <c r="L131" s="198">
        <v>463</v>
      </c>
      <c r="M131" s="198">
        <v>570</v>
      </c>
      <c r="N131" s="197">
        <v>2016590</v>
      </c>
      <c r="O131" s="202" t="s">
        <v>820</v>
      </c>
      <c r="P131" s="202">
        <v>0</v>
      </c>
      <c r="Q131" s="202" t="s">
        <v>820</v>
      </c>
      <c r="R131" s="202">
        <v>0</v>
      </c>
      <c r="S131" s="202" t="s">
        <v>819</v>
      </c>
      <c r="T131" s="196">
        <v>43061</v>
      </c>
      <c r="U131" s="202" t="s">
        <v>819</v>
      </c>
      <c r="V131" s="202" t="s">
        <v>819</v>
      </c>
      <c r="W131" s="202" t="s">
        <v>820</v>
      </c>
      <c r="X131" s="202">
        <v>0</v>
      </c>
      <c r="Y131" s="202" t="s">
        <v>819</v>
      </c>
      <c r="Z131" s="197">
        <v>2016590</v>
      </c>
      <c r="AA131" s="205">
        <f t="shared" si="1"/>
        <v>1</v>
      </c>
      <c r="AB131" s="202" t="s">
        <v>819</v>
      </c>
      <c r="AC131" s="202" t="s">
        <v>819</v>
      </c>
    </row>
    <row r="132" spans="1:29" ht="120" x14ac:dyDescent="0.25">
      <c r="A132" s="198">
        <v>2017</v>
      </c>
      <c r="B132" s="196">
        <v>43003</v>
      </c>
      <c r="C132" s="202" t="s">
        <v>5</v>
      </c>
      <c r="D132" s="198">
        <v>80</v>
      </c>
      <c r="E132" s="202" t="s">
        <v>845</v>
      </c>
      <c r="F132" s="198">
        <v>3</v>
      </c>
      <c r="G132" s="202" t="s">
        <v>651</v>
      </c>
      <c r="H132" s="202" t="s">
        <v>92</v>
      </c>
      <c r="I132" s="203">
        <v>900094963</v>
      </c>
      <c r="J132" s="202" t="s">
        <v>818</v>
      </c>
      <c r="K132" s="202" t="s">
        <v>647</v>
      </c>
      <c r="L132" s="198">
        <v>367</v>
      </c>
      <c r="M132" s="198">
        <v>505</v>
      </c>
      <c r="N132" s="197">
        <v>38000000</v>
      </c>
      <c r="O132" s="202" t="s">
        <v>820</v>
      </c>
      <c r="P132" s="202">
        <v>0</v>
      </c>
      <c r="Q132" s="202" t="s">
        <v>820</v>
      </c>
      <c r="R132" s="202">
        <v>0</v>
      </c>
      <c r="S132" s="202" t="s">
        <v>876</v>
      </c>
      <c r="T132" s="196">
        <v>43025</v>
      </c>
      <c r="U132" s="204">
        <v>43085</v>
      </c>
      <c r="V132" s="202"/>
      <c r="W132" s="202" t="s">
        <v>820</v>
      </c>
      <c r="X132" s="202">
        <v>0</v>
      </c>
      <c r="Y132" s="202" t="s">
        <v>829</v>
      </c>
      <c r="Z132" s="197">
        <v>0</v>
      </c>
      <c r="AA132" s="205">
        <f t="shared" si="1"/>
        <v>0</v>
      </c>
      <c r="AB132" s="210">
        <v>1</v>
      </c>
      <c r="AC132" s="202" t="s">
        <v>841</v>
      </c>
    </row>
    <row r="133" spans="1:29" ht="60" x14ac:dyDescent="0.25">
      <c r="A133" s="198">
        <v>2017</v>
      </c>
      <c r="B133" s="196">
        <v>43047</v>
      </c>
      <c r="C133" s="202" t="s">
        <v>158</v>
      </c>
      <c r="D133" s="198">
        <v>95</v>
      </c>
      <c r="E133" s="202" t="s">
        <v>842</v>
      </c>
      <c r="F133" s="198">
        <v>1</v>
      </c>
      <c r="G133" s="202" t="s">
        <v>650</v>
      </c>
      <c r="H133" s="202" t="s">
        <v>649</v>
      </c>
      <c r="I133" s="203">
        <v>830078349</v>
      </c>
      <c r="J133" s="202" t="s">
        <v>818</v>
      </c>
      <c r="K133" s="202" t="s">
        <v>647</v>
      </c>
      <c r="L133" s="198">
        <v>431</v>
      </c>
      <c r="M133" s="198">
        <v>556</v>
      </c>
      <c r="N133" s="197">
        <v>15000000</v>
      </c>
      <c r="O133" s="202" t="s">
        <v>820</v>
      </c>
      <c r="P133" s="202">
        <v>0</v>
      </c>
      <c r="Q133" s="202" t="s">
        <v>820</v>
      </c>
      <c r="R133" s="202">
        <v>0</v>
      </c>
      <c r="S133" s="202" t="s">
        <v>960</v>
      </c>
      <c r="T133" s="196">
        <v>43060</v>
      </c>
      <c r="U133" s="204">
        <v>43089</v>
      </c>
      <c r="V133" s="202"/>
      <c r="W133" s="202" t="s">
        <v>820</v>
      </c>
      <c r="X133" s="202">
        <v>0</v>
      </c>
      <c r="Y133" s="202" t="s">
        <v>829</v>
      </c>
      <c r="Z133" s="197">
        <v>0</v>
      </c>
      <c r="AA133" s="205">
        <f t="shared" si="1"/>
        <v>0</v>
      </c>
      <c r="AB133" s="210">
        <v>1</v>
      </c>
      <c r="AC133" s="202" t="s">
        <v>841</v>
      </c>
    </row>
    <row r="134" spans="1:29" ht="105" x14ac:dyDescent="0.25">
      <c r="A134" s="198">
        <v>2017</v>
      </c>
      <c r="B134" s="196">
        <v>43049</v>
      </c>
      <c r="C134" s="202" t="s">
        <v>90</v>
      </c>
      <c r="D134" s="198">
        <v>2</v>
      </c>
      <c r="E134" s="202" t="s">
        <v>821</v>
      </c>
      <c r="F134" s="198">
        <v>1</v>
      </c>
      <c r="G134" s="202" t="s">
        <v>655</v>
      </c>
      <c r="H134" s="202" t="s">
        <v>654</v>
      </c>
      <c r="I134" s="203">
        <v>900971006</v>
      </c>
      <c r="J134" s="202" t="s">
        <v>818</v>
      </c>
      <c r="K134" s="202" t="s">
        <v>652</v>
      </c>
      <c r="L134" s="198">
        <v>430</v>
      </c>
      <c r="M134" s="198">
        <v>561</v>
      </c>
      <c r="N134" s="197">
        <v>106720000</v>
      </c>
      <c r="O134" s="202" t="s">
        <v>820</v>
      </c>
      <c r="P134" s="202">
        <v>0</v>
      </c>
      <c r="Q134" s="202" t="s">
        <v>820</v>
      </c>
      <c r="R134" s="202">
        <v>0</v>
      </c>
      <c r="S134" s="202" t="s">
        <v>819</v>
      </c>
      <c r="T134" s="196">
        <v>43049</v>
      </c>
      <c r="U134" s="202"/>
      <c r="V134" s="202"/>
      <c r="W134" s="202" t="s">
        <v>820</v>
      </c>
      <c r="X134" s="202">
        <v>0</v>
      </c>
      <c r="Y134" s="202" t="s">
        <v>829</v>
      </c>
      <c r="Z134" s="197">
        <v>0</v>
      </c>
      <c r="AA134" s="205">
        <f t="shared" si="1"/>
        <v>0</v>
      </c>
      <c r="AB134" s="202"/>
      <c r="AC134" s="202"/>
    </row>
    <row r="135" spans="1:29" ht="225" x14ac:dyDescent="0.25">
      <c r="A135" s="198">
        <v>2017</v>
      </c>
      <c r="B135" s="196">
        <v>42950</v>
      </c>
      <c r="C135" s="202" t="s">
        <v>160</v>
      </c>
      <c r="D135" s="198">
        <v>63</v>
      </c>
      <c r="E135" s="202" t="s">
        <v>821</v>
      </c>
      <c r="F135" s="198">
        <v>1</v>
      </c>
      <c r="G135" s="202" t="s">
        <v>657</v>
      </c>
      <c r="H135" s="202" t="s">
        <v>74</v>
      </c>
      <c r="I135" s="203">
        <v>1031141363</v>
      </c>
      <c r="J135" s="202" t="s">
        <v>818</v>
      </c>
      <c r="K135" s="202" t="s">
        <v>293</v>
      </c>
      <c r="L135" s="198">
        <v>362</v>
      </c>
      <c r="M135" s="198">
        <v>434</v>
      </c>
      <c r="N135" s="197">
        <v>2800000</v>
      </c>
      <c r="O135" s="202" t="s">
        <v>820</v>
      </c>
      <c r="P135" s="202">
        <v>0</v>
      </c>
      <c r="Q135" s="202" t="s">
        <v>820</v>
      </c>
      <c r="R135" s="202">
        <v>0</v>
      </c>
      <c r="S135" s="202" t="s">
        <v>929</v>
      </c>
      <c r="T135" s="196">
        <v>42950</v>
      </c>
      <c r="U135" s="204">
        <v>42979</v>
      </c>
      <c r="V135" s="202"/>
      <c r="W135" s="202" t="s">
        <v>820</v>
      </c>
      <c r="X135" s="202">
        <v>0</v>
      </c>
      <c r="Y135" s="202" t="s">
        <v>829</v>
      </c>
      <c r="Z135" s="197">
        <v>2800000</v>
      </c>
      <c r="AA135" s="205">
        <f t="shared" si="1"/>
        <v>1</v>
      </c>
      <c r="AB135" s="213">
        <v>1</v>
      </c>
      <c r="AC135" s="202" t="s">
        <v>822</v>
      </c>
    </row>
    <row r="136" spans="1:29" ht="165" x14ac:dyDescent="0.25">
      <c r="A136" s="198">
        <v>2017</v>
      </c>
      <c r="B136" s="196">
        <v>43026</v>
      </c>
      <c r="C136" s="202" t="s">
        <v>160</v>
      </c>
      <c r="D136" s="198">
        <v>87</v>
      </c>
      <c r="E136" s="202" t="s">
        <v>821</v>
      </c>
      <c r="F136" s="198">
        <v>1</v>
      </c>
      <c r="G136" s="202" t="s">
        <v>656</v>
      </c>
      <c r="H136" s="202" t="s">
        <v>74</v>
      </c>
      <c r="I136" s="203">
        <v>1031141363</v>
      </c>
      <c r="J136" s="202" t="s">
        <v>818</v>
      </c>
      <c r="K136" s="202" t="s">
        <v>293</v>
      </c>
      <c r="L136" s="198">
        <v>435</v>
      </c>
      <c r="M136" s="198">
        <v>518</v>
      </c>
      <c r="N136" s="197">
        <v>5134509</v>
      </c>
      <c r="O136" s="202" t="s">
        <v>820</v>
      </c>
      <c r="P136" s="202">
        <v>0</v>
      </c>
      <c r="Q136" s="202" t="s">
        <v>820</v>
      </c>
      <c r="R136" s="202">
        <v>0</v>
      </c>
      <c r="S136" s="202" t="s">
        <v>956</v>
      </c>
      <c r="T136" s="196">
        <v>43028</v>
      </c>
      <c r="U136" s="204">
        <v>43100</v>
      </c>
      <c r="V136" s="202"/>
      <c r="W136" s="202" t="s">
        <v>820</v>
      </c>
      <c r="X136" s="202">
        <v>0</v>
      </c>
      <c r="Y136" s="202" t="s">
        <v>829</v>
      </c>
      <c r="Z136" s="197">
        <v>3922195</v>
      </c>
      <c r="AA136" s="205">
        <f t="shared" si="1"/>
        <v>0.7638890106142574</v>
      </c>
      <c r="AB136" s="210">
        <v>1</v>
      </c>
      <c r="AC136" s="202" t="s">
        <v>841</v>
      </c>
    </row>
    <row r="137" spans="1:29" ht="195" x14ac:dyDescent="0.25">
      <c r="A137" s="198">
        <v>2017</v>
      </c>
      <c r="B137" s="196">
        <v>40896</v>
      </c>
      <c r="C137" s="202" t="s">
        <v>58</v>
      </c>
      <c r="D137" s="198">
        <v>4002</v>
      </c>
      <c r="E137" s="202" t="s">
        <v>821</v>
      </c>
      <c r="F137" s="198">
        <v>1</v>
      </c>
      <c r="G137" s="202" t="s">
        <v>295</v>
      </c>
      <c r="H137" s="202" t="s">
        <v>24</v>
      </c>
      <c r="I137" s="203">
        <v>860066942</v>
      </c>
      <c r="J137" s="202" t="s">
        <v>818</v>
      </c>
      <c r="K137" s="202" t="s">
        <v>293</v>
      </c>
      <c r="L137" s="198" t="s">
        <v>969</v>
      </c>
      <c r="M137" s="198" t="s">
        <v>970</v>
      </c>
      <c r="N137" s="197"/>
      <c r="O137" s="202" t="s">
        <v>820</v>
      </c>
      <c r="P137" s="202">
        <v>0</v>
      </c>
      <c r="Q137" s="202" t="s">
        <v>825</v>
      </c>
      <c r="R137" s="197">
        <f>169443052+185452800</f>
        <v>354895852</v>
      </c>
      <c r="S137" s="202" t="s">
        <v>912</v>
      </c>
      <c r="T137" s="196">
        <v>40898</v>
      </c>
      <c r="U137" s="204">
        <v>43191</v>
      </c>
      <c r="V137" s="202"/>
      <c r="W137" s="202" t="s">
        <v>825</v>
      </c>
      <c r="X137" s="202" t="s">
        <v>1006</v>
      </c>
      <c r="Y137" s="202" t="s">
        <v>829</v>
      </c>
      <c r="Z137" s="197">
        <f>185452800+138846244</f>
        <v>324299044</v>
      </c>
      <c r="AA137" s="205">
        <f>+Z137/(N137+R137)</f>
        <v>0.91378651560007529</v>
      </c>
      <c r="AB137" s="205">
        <v>0.91378651560007529</v>
      </c>
      <c r="AC137" s="202" t="s">
        <v>828</v>
      </c>
    </row>
    <row r="138" spans="1:29" ht="195" x14ac:dyDescent="0.25">
      <c r="A138" s="198">
        <v>2017</v>
      </c>
      <c r="B138" s="196">
        <v>43055</v>
      </c>
      <c r="C138" s="202" t="s">
        <v>62</v>
      </c>
      <c r="D138" s="198">
        <v>93</v>
      </c>
      <c r="E138" s="202" t="s">
        <v>922</v>
      </c>
      <c r="F138" s="198">
        <v>2</v>
      </c>
      <c r="G138" s="202" t="s">
        <v>661</v>
      </c>
      <c r="H138" s="202" t="s">
        <v>607</v>
      </c>
      <c r="I138" s="203">
        <v>830110570</v>
      </c>
      <c r="J138" s="202" t="s">
        <v>818</v>
      </c>
      <c r="K138" s="202" t="s">
        <v>659</v>
      </c>
      <c r="L138" s="198">
        <v>390</v>
      </c>
      <c r="M138" s="198">
        <v>564</v>
      </c>
      <c r="N138" s="197">
        <v>38000000</v>
      </c>
      <c r="O138" s="202" t="s">
        <v>820</v>
      </c>
      <c r="P138" s="202">
        <v>0</v>
      </c>
      <c r="Q138" s="202" t="s">
        <v>820</v>
      </c>
      <c r="R138" s="202">
        <v>0</v>
      </c>
      <c r="S138" s="202" t="s">
        <v>960</v>
      </c>
      <c r="T138" s="196">
        <v>43066</v>
      </c>
      <c r="U138" s="204">
        <v>43110</v>
      </c>
      <c r="V138" s="202" t="s">
        <v>819</v>
      </c>
      <c r="W138" s="202" t="s">
        <v>825</v>
      </c>
      <c r="X138" s="202" t="s">
        <v>911</v>
      </c>
      <c r="Y138" s="202" t="s">
        <v>829</v>
      </c>
      <c r="Z138" s="197">
        <v>0</v>
      </c>
      <c r="AA138" s="205">
        <f t="shared" ref="AA138:AA159" si="2">+Z138/N138</f>
        <v>0</v>
      </c>
      <c r="AB138" s="208">
        <v>0</v>
      </c>
      <c r="AC138" s="202" t="s">
        <v>828</v>
      </c>
    </row>
    <row r="139" spans="1:29" ht="60" x14ac:dyDescent="0.25">
      <c r="A139" s="198">
        <v>2017</v>
      </c>
      <c r="B139" s="196">
        <v>43081</v>
      </c>
      <c r="C139" s="202" t="s">
        <v>5</v>
      </c>
      <c r="D139" s="198">
        <v>105</v>
      </c>
      <c r="E139" s="202" t="s">
        <v>836</v>
      </c>
      <c r="F139" s="198">
        <v>2</v>
      </c>
      <c r="G139" s="202" t="s">
        <v>665</v>
      </c>
      <c r="H139" s="202" t="s">
        <v>664</v>
      </c>
      <c r="I139" s="203">
        <v>900175374</v>
      </c>
      <c r="J139" s="202" t="s">
        <v>818</v>
      </c>
      <c r="K139" s="202" t="s">
        <v>662</v>
      </c>
      <c r="L139" s="198">
        <v>416</v>
      </c>
      <c r="M139" s="198">
        <v>599</v>
      </c>
      <c r="N139" s="197">
        <v>301562541</v>
      </c>
      <c r="O139" s="202" t="s">
        <v>820</v>
      </c>
      <c r="P139" s="202">
        <v>0</v>
      </c>
      <c r="Q139" s="202" t="s">
        <v>820</v>
      </c>
      <c r="R139" s="202">
        <v>0</v>
      </c>
      <c r="S139" s="202" t="s">
        <v>898</v>
      </c>
      <c r="T139" s="196">
        <v>43083</v>
      </c>
      <c r="U139" s="204">
        <v>42868</v>
      </c>
      <c r="V139" s="202" t="s">
        <v>819</v>
      </c>
      <c r="W139" s="202" t="s">
        <v>820</v>
      </c>
      <c r="X139" s="202">
        <v>0</v>
      </c>
      <c r="Y139" s="202" t="s">
        <v>666</v>
      </c>
      <c r="Z139" s="197">
        <v>0</v>
      </c>
      <c r="AA139" s="205">
        <f t="shared" si="2"/>
        <v>0</v>
      </c>
      <c r="AB139" s="209">
        <v>0.1</v>
      </c>
      <c r="AC139" s="202" t="s">
        <v>828</v>
      </c>
    </row>
    <row r="140" spans="1:29" ht="90" x14ac:dyDescent="0.25">
      <c r="A140" s="198">
        <v>2017</v>
      </c>
      <c r="B140" s="196">
        <v>43095</v>
      </c>
      <c r="C140" s="202" t="s">
        <v>5</v>
      </c>
      <c r="D140" s="198">
        <v>110</v>
      </c>
      <c r="E140" s="202" t="s">
        <v>836</v>
      </c>
      <c r="F140" s="198">
        <v>6</v>
      </c>
      <c r="G140" s="202" t="s">
        <v>761</v>
      </c>
      <c r="H140" s="202" t="s">
        <v>760</v>
      </c>
      <c r="I140" s="203">
        <v>900332118</v>
      </c>
      <c r="J140" s="202" t="s">
        <v>818</v>
      </c>
      <c r="K140" s="202" t="s">
        <v>662</v>
      </c>
      <c r="L140" s="198">
        <v>440</v>
      </c>
      <c r="M140" s="198">
        <v>620</v>
      </c>
      <c r="N140" s="197">
        <v>412932177</v>
      </c>
      <c r="O140" s="202" t="s">
        <v>820</v>
      </c>
      <c r="P140" s="202">
        <v>0</v>
      </c>
      <c r="Q140" s="202" t="s">
        <v>820</v>
      </c>
      <c r="R140" s="202">
        <v>0</v>
      </c>
      <c r="S140" s="202" t="s">
        <v>824</v>
      </c>
      <c r="T140" s="196">
        <v>43095</v>
      </c>
      <c r="U140" s="202"/>
      <c r="V140" s="202"/>
      <c r="W140" s="202" t="s">
        <v>820</v>
      </c>
      <c r="X140" s="202">
        <v>0</v>
      </c>
      <c r="Y140" s="202" t="s">
        <v>762</v>
      </c>
      <c r="Z140" s="197">
        <v>0</v>
      </c>
      <c r="AA140" s="205">
        <f t="shared" si="2"/>
        <v>0</v>
      </c>
      <c r="AB140" s="208">
        <v>0</v>
      </c>
      <c r="AC140" s="202" t="s">
        <v>850</v>
      </c>
    </row>
    <row r="141" spans="1:29" ht="120" x14ac:dyDescent="0.25">
      <c r="A141" s="198">
        <v>2017</v>
      </c>
      <c r="B141" s="196">
        <v>43076</v>
      </c>
      <c r="C141" s="202" t="s">
        <v>158</v>
      </c>
      <c r="D141" s="198">
        <v>102</v>
      </c>
      <c r="E141" s="202" t="s">
        <v>842</v>
      </c>
      <c r="F141" s="198">
        <v>2</v>
      </c>
      <c r="G141" s="202" t="s">
        <v>667</v>
      </c>
      <c r="H141" s="202" t="s">
        <v>666</v>
      </c>
      <c r="I141" s="203">
        <v>1014180831</v>
      </c>
      <c r="J141" s="202" t="s">
        <v>818</v>
      </c>
      <c r="K141" s="202" t="s">
        <v>662</v>
      </c>
      <c r="L141" s="198">
        <v>469</v>
      </c>
      <c r="M141" s="198">
        <v>595</v>
      </c>
      <c r="N141" s="197">
        <v>8392000</v>
      </c>
      <c r="O141" s="202" t="s">
        <v>820</v>
      </c>
      <c r="P141" s="202">
        <v>0</v>
      </c>
      <c r="Q141" s="202" t="s">
        <v>820</v>
      </c>
      <c r="R141" s="202">
        <v>0</v>
      </c>
      <c r="S141" s="202" t="s">
        <v>898</v>
      </c>
      <c r="T141" s="196">
        <v>43083</v>
      </c>
      <c r="U141" s="204">
        <v>43233</v>
      </c>
      <c r="V141" s="202" t="s">
        <v>819</v>
      </c>
      <c r="W141" s="202" t="s">
        <v>820</v>
      </c>
      <c r="X141" s="202">
        <v>0</v>
      </c>
      <c r="Y141" s="202" t="s">
        <v>829</v>
      </c>
      <c r="Z141" s="197">
        <v>0</v>
      </c>
      <c r="AA141" s="205">
        <f t="shared" si="2"/>
        <v>0</v>
      </c>
      <c r="AB141" s="209">
        <v>0.1</v>
      </c>
      <c r="AC141" s="202" t="s">
        <v>828</v>
      </c>
    </row>
    <row r="142" spans="1:29" ht="90" x14ac:dyDescent="0.25">
      <c r="A142" s="198">
        <v>2017</v>
      </c>
      <c r="B142" s="196">
        <v>43076</v>
      </c>
      <c r="C142" s="202" t="s">
        <v>62</v>
      </c>
      <c r="D142" s="198">
        <v>100</v>
      </c>
      <c r="E142" s="202" t="s">
        <v>922</v>
      </c>
      <c r="F142" s="198">
        <v>3</v>
      </c>
      <c r="G142" s="202" t="s">
        <v>669</v>
      </c>
      <c r="H142" s="202" t="s">
        <v>668</v>
      </c>
      <c r="I142" s="203">
        <v>900131139</v>
      </c>
      <c r="J142" s="202" t="s">
        <v>818</v>
      </c>
      <c r="K142" s="202" t="s">
        <v>662</v>
      </c>
      <c r="L142" s="198">
        <v>443</v>
      </c>
      <c r="M142" s="198">
        <v>594</v>
      </c>
      <c r="N142" s="197">
        <v>145000000</v>
      </c>
      <c r="O142" s="202" t="s">
        <v>820</v>
      </c>
      <c r="P142" s="202">
        <v>0</v>
      </c>
      <c r="Q142" s="202" t="s">
        <v>820</v>
      </c>
      <c r="R142" s="202">
        <v>0</v>
      </c>
      <c r="S142" s="204" t="s">
        <v>906</v>
      </c>
      <c r="T142" s="196">
        <v>43084</v>
      </c>
      <c r="U142" s="204">
        <v>43173</v>
      </c>
      <c r="V142" s="202" t="s">
        <v>819</v>
      </c>
      <c r="W142" s="202" t="s">
        <v>820</v>
      </c>
      <c r="X142" s="202">
        <v>0</v>
      </c>
      <c r="Y142" s="202" t="s">
        <v>829</v>
      </c>
      <c r="Z142" s="197">
        <v>0</v>
      </c>
      <c r="AA142" s="205">
        <f t="shared" si="2"/>
        <v>0</v>
      </c>
      <c r="AB142" s="208">
        <v>0.16666666666666666</v>
      </c>
      <c r="AC142" s="202" t="s">
        <v>828</v>
      </c>
    </row>
    <row r="143" spans="1:29" ht="150" x14ac:dyDescent="0.25">
      <c r="A143" s="198">
        <v>2017</v>
      </c>
      <c r="B143" s="196">
        <v>43095</v>
      </c>
      <c r="C143" s="202" t="s">
        <v>158</v>
      </c>
      <c r="D143" s="198">
        <v>111</v>
      </c>
      <c r="E143" s="202" t="s">
        <v>842</v>
      </c>
      <c r="F143" s="198">
        <v>6</v>
      </c>
      <c r="G143" s="202" t="s">
        <v>763</v>
      </c>
      <c r="H143" s="202" t="s">
        <v>762</v>
      </c>
      <c r="I143" s="203">
        <v>80220338</v>
      </c>
      <c r="J143" s="202" t="s">
        <v>818</v>
      </c>
      <c r="K143" s="202" t="s">
        <v>662</v>
      </c>
      <c r="L143" s="198">
        <v>502</v>
      </c>
      <c r="M143" s="198">
        <v>623</v>
      </c>
      <c r="N143" s="197">
        <v>13600000</v>
      </c>
      <c r="O143" s="202" t="s">
        <v>820</v>
      </c>
      <c r="P143" s="202">
        <v>0</v>
      </c>
      <c r="Q143" s="202" t="s">
        <v>820</v>
      </c>
      <c r="R143" s="202">
        <v>0</v>
      </c>
      <c r="S143" s="202" t="s">
        <v>824</v>
      </c>
      <c r="T143" s="196">
        <v>43095</v>
      </c>
      <c r="U143" s="202"/>
      <c r="V143" s="202"/>
      <c r="W143" s="202" t="s">
        <v>820</v>
      </c>
      <c r="X143" s="202">
        <v>0</v>
      </c>
      <c r="Y143" s="202" t="s">
        <v>829</v>
      </c>
      <c r="Z143" s="197">
        <v>0</v>
      </c>
      <c r="AA143" s="205">
        <f t="shared" si="2"/>
        <v>0</v>
      </c>
      <c r="AB143" s="208">
        <v>0</v>
      </c>
      <c r="AC143" s="202" t="s">
        <v>850</v>
      </c>
    </row>
    <row r="144" spans="1:29" ht="182.25" customHeight="1" x14ac:dyDescent="0.25">
      <c r="A144" s="198">
        <v>2017</v>
      </c>
      <c r="B144" s="196">
        <v>43095</v>
      </c>
      <c r="C144" s="202" t="s">
        <v>89</v>
      </c>
      <c r="D144" s="198">
        <v>108</v>
      </c>
      <c r="E144" s="202" t="s">
        <v>966</v>
      </c>
      <c r="F144" s="198">
        <v>10</v>
      </c>
      <c r="G144" s="202" t="s">
        <v>765</v>
      </c>
      <c r="H144" s="202" t="s">
        <v>764</v>
      </c>
      <c r="I144" s="203">
        <v>830515117</v>
      </c>
      <c r="J144" s="202" t="s">
        <v>818</v>
      </c>
      <c r="K144" s="202" t="s">
        <v>585</v>
      </c>
      <c r="L144" s="198">
        <v>428</v>
      </c>
      <c r="M144" s="198">
        <v>621</v>
      </c>
      <c r="N144" s="197">
        <v>132275212</v>
      </c>
      <c r="O144" s="202" t="s">
        <v>820</v>
      </c>
      <c r="P144" s="202">
        <v>0</v>
      </c>
      <c r="Q144" s="202" t="s">
        <v>820</v>
      </c>
      <c r="R144" s="202">
        <v>0</v>
      </c>
      <c r="S144" s="202" t="s">
        <v>849</v>
      </c>
      <c r="T144" s="196"/>
      <c r="U144" s="202"/>
      <c r="V144" s="202" t="s">
        <v>819</v>
      </c>
      <c r="W144" s="202" t="s">
        <v>820</v>
      </c>
      <c r="X144" s="202">
        <v>0</v>
      </c>
      <c r="Y144" s="202" t="s">
        <v>829</v>
      </c>
      <c r="Z144" s="197">
        <v>0</v>
      </c>
      <c r="AA144" s="205">
        <f t="shared" si="2"/>
        <v>0</v>
      </c>
      <c r="AB144" s="208">
        <v>0</v>
      </c>
      <c r="AC144" s="202" t="s">
        <v>850</v>
      </c>
    </row>
    <row r="145" spans="1:29" ht="135" x14ac:dyDescent="0.25">
      <c r="A145" s="198">
        <v>2017</v>
      </c>
      <c r="B145" s="196">
        <v>42887</v>
      </c>
      <c r="C145" s="202" t="s">
        <v>160</v>
      </c>
      <c r="D145" s="198">
        <v>54</v>
      </c>
      <c r="E145" s="202" t="s">
        <v>821</v>
      </c>
      <c r="F145" s="198">
        <v>1</v>
      </c>
      <c r="G145" s="202" t="s">
        <v>587</v>
      </c>
      <c r="H145" s="202" t="s">
        <v>64</v>
      </c>
      <c r="I145" s="203">
        <v>52530406</v>
      </c>
      <c r="J145" s="202" t="s">
        <v>818</v>
      </c>
      <c r="K145" s="202" t="s">
        <v>585</v>
      </c>
      <c r="L145" s="198">
        <v>316</v>
      </c>
      <c r="M145" s="198">
        <v>356</v>
      </c>
      <c r="N145" s="197">
        <v>31500000</v>
      </c>
      <c r="O145" s="202" t="s">
        <v>820</v>
      </c>
      <c r="P145" s="202">
        <v>0</v>
      </c>
      <c r="Q145" s="202" t="s">
        <v>820</v>
      </c>
      <c r="R145" s="202">
        <v>0</v>
      </c>
      <c r="S145" s="202" t="s">
        <v>848</v>
      </c>
      <c r="T145" s="196">
        <v>42887</v>
      </c>
      <c r="U145" s="204">
        <v>43180</v>
      </c>
      <c r="V145" s="202" t="s">
        <v>819</v>
      </c>
      <c r="W145" s="202" t="s">
        <v>820</v>
      </c>
      <c r="X145" s="202">
        <v>0</v>
      </c>
      <c r="Y145" s="202" t="s">
        <v>829</v>
      </c>
      <c r="Z145" s="197">
        <v>16950000</v>
      </c>
      <c r="AA145" s="205">
        <f t="shared" si="2"/>
        <v>0.53809523809523807</v>
      </c>
      <c r="AB145" s="205">
        <v>0.53809523809523807</v>
      </c>
      <c r="AC145" s="202" t="s">
        <v>828</v>
      </c>
    </row>
    <row r="146" spans="1:29" ht="75" x14ac:dyDescent="0.25">
      <c r="A146" s="198">
        <v>2017</v>
      </c>
      <c r="B146" s="196">
        <v>43084</v>
      </c>
      <c r="C146" s="202" t="s">
        <v>49</v>
      </c>
      <c r="D146" s="198">
        <v>106</v>
      </c>
      <c r="E146" s="202" t="s">
        <v>836</v>
      </c>
      <c r="F146" s="198">
        <v>6</v>
      </c>
      <c r="G146" s="202" t="s">
        <v>671</v>
      </c>
      <c r="H146" s="202" t="s">
        <v>670</v>
      </c>
      <c r="I146" s="203">
        <v>901138676</v>
      </c>
      <c r="J146" s="202" t="s">
        <v>818</v>
      </c>
      <c r="K146" s="202" t="s">
        <v>585</v>
      </c>
      <c r="L146" s="198">
        <v>423</v>
      </c>
      <c r="M146" s="198">
        <v>603</v>
      </c>
      <c r="N146" s="197">
        <v>1081421777</v>
      </c>
      <c r="O146" s="202" t="s">
        <v>820</v>
      </c>
      <c r="P146" s="202">
        <v>0</v>
      </c>
      <c r="Q146" s="202" t="s">
        <v>820</v>
      </c>
      <c r="R146" s="202">
        <v>0</v>
      </c>
      <c r="S146" s="202" t="s">
        <v>849</v>
      </c>
      <c r="T146" s="196"/>
      <c r="U146" s="202"/>
      <c r="V146" s="202" t="s">
        <v>819</v>
      </c>
      <c r="W146" s="202" t="s">
        <v>820</v>
      </c>
      <c r="X146" s="202">
        <v>0</v>
      </c>
      <c r="Y146" s="202" t="s">
        <v>764</v>
      </c>
      <c r="Z146" s="197">
        <v>0</v>
      </c>
      <c r="AA146" s="205">
        <f t="shared" si="2"/>
        <v>0</v>
      </c>
      <c r="AB146" s="208">
        <v>0</v>
      </c>
      <c r="AC146" s="202" t="s">
        <v>850</v>
      </c>
    </row>
    <row r="147" spans="1:29" ht="105" x14ac:dyDescent="0.25">
      <c r="A147" s="198">
        <v>2017</v>
      </c>
      <c r="B147" s="196">
        <v>43000</v>
      </c>
      <c r="C147" s="202" t="s">
        <v>160</v>
      </c>
      <c r="D147" s="198">
        <v>77</v>
      </c>
      <c r="E147" s="202" t="s">
        <v>821</v>
      </c>
      <c r="F147" s="198">
        <v>1</v>
      </c>
      <c r="G147" s="202" t="s">
        <v>686</v>
      </c>
      <c r="H147" s="202" t="s">
        <v>685</v>
      </c>
      <c r="I147" s="203">
        <v>17387532</v>
      </c>
      <c r="J147" s="202" t="s">
        <v>818</v>
      </c>
      <c r="K147" s="202" t="s">
        <v>296</v>
      </c>
      <c r="L147" s="198">
        <v>398</v>
      </c>
      <c r="M147" s="198">
        <v>477</v>
      </c>
      <c r="N147" s="197">
        <v>6984133</v>
      </c>
      <c r="O147" s="202" t="s">
        <v>820</v>
      </c>
      <c r="P147" s="202">
        <v>0</v>
      </c>
      <c r="Q147" s="202" t="s">
        <v>820</v>
      </c>
      <c r="R147" s="202">
        <v>0</v>
      </c>
      <c r="S147" s="202" t="s">
        <v>946</v>
      </c>
      <c r="T147" s="196">
        <v>43031</v>
      </c>
      <c r="U147" s="204">
        <v>43130</v>
      </c>
      <c r="V147" s="202" t="s">
        <v>819</v>
      </c>
      <c r="W147" s="202" t="s">
        <v>820</v>
      </c>
      <c r="X147" s="202">
        <v>0</v>
      </c>
      <c r="Y147" s="202" t="s">
        <v>829</v>
      </c>
      <c r="Z147" s="197">
        <v>3705867</v>
      </c>
      <c r="AA147" s="205">
        <f t="shared" si="2"/>
        <v>0.53061231794984431</v>
      </c>
      <c r="AB147" s="208">
        <v>0.53061231794984431</v>
      </c>
      <c r="AC147" s="202" t="s">
        <v>828</v>
      </c>
    </row>
    <row r="148" spans="1:29" ht="105" x14ac:dyDescent="0.25">
      <c r="A148" s="198">
        <v>2017</v>
      </c>
      <c r="B148" s="196">
        <v>43002</v>
      </c>
      <c r="C148" s="202" t="s">
        <v>160</v>
      </c>
      <c r="D148" s="198">
        <v>74</v>
      </c>
      <c r="E148" s="202" t="s">
        <v>821</v>
      </c>
      <c r="F148" s="198">
        <v>1</v>
      </c>
      <c r="G148" s="202" t="s">
        <v>679</v>
      </c>
      <c r="H148" s="202" t="s">
        <v>678</v>
      </c>
      <c r="I148" s="203">
        <v>1020818420</v>
      </c>
      <c r="J148" s="202" t="s">
        <v>818</v>
      </c>
      <c r="K148" s="202" t="s">
        <v>296</v>
      </c>
      <c r="L148" s="198">
        <v>397</v>
      </c>
      <c r="M148" s="198">
        <v>476</v>
      </c>
      <c r="N148" s="197">
        <v>4821600</v>
      </c>
      <c r="O148" s="202" t="s">
        <v>820</v>
      </c>
      <c r="P148" s="202">
        <v>0</v>
      </c>
      <c r="Q148" s="202" t="s">
        <v>820</v>
      </c>
      <c r="R148" s="202">
        <v>0</v>
      </c>
      <c r="S148" s="202" t="s">
        <v>946</v>
      </c>
      <c r="T148" s="196">
        <v>43031</v>
      </c>
      <c r="U148" s="204">
        <v>43130</v>
      </c>
      <c r="V148" s="202" t="s">
        <v>819</v>
      </c>
      <c r="W148" s="202" t="s">
        <v>820</v>
      </c>
      <c r="X148" s="202">
        <v>0</v>
      </c>
      <c r="Y148" s="202" t="s">
        <v>829</v>
      </c>
      <c r="Z148" s="197">
        <v>2558400</v>
      </c>
      <c r="AA148" s="205">
        <f t="shared" si="2"/>
        <v>0.53061224489795922</v>
      </c>
      <c r="AB148" s="208">
        <v>0.53061224489795922</v>
      </c>
      <c r="AC148" s="202" t="s">
        <v>828</v>
      </c>
    </row>
    <row r="149" spans="1:29" ht="120" x14ac:dyDescent="0.25">
      <c r="A149" s="198">
        <v>2017</v>
      </c>
      <c r="B149" s="196">
        <v>43000</v>
      </c>
      <c r="C149" s="202" t="s">
        <v>160</v>
      </c>
      <c r="D149" s="198">
        <v>72</v>
      </c>
      <c r="E149" s="202" t="s">
        <v>821</v>
      </c>
      <c r="F149" s="198">
        <v>1</v>
      </c>
      <c r="G149" s="202" t="s">
        <v>681</v>
      </c>
      <c r="H149" s="202" t="s">
        <v>684</v>
      </c>
      <c r="I149" s="203">
        <v>80858244</v>
      </c>
      <c r="J149" s="202" t="s">
        <v>818</v>
      </c>
      <c r="K149" s="202" t="s">
        <v>296</v>
      </c>
      <c r="L149" s="198">
        <v>393</v>
      </c>
      <c r="M149" s="198">
        <v>478</v>
      </c>
      <c r="N149" s="197">
        <v>4821600</v>
      </c>
      <c r="O149" s="202" t="s">
        <v>820</v>
      </c>
      <c r="P149" s="202">
        <v>0</v>
      </c>
      <c r="Q149" s="202" t="s">
        <v>820</v>
      </c>
      <c r="R149" s="202">
        <v>0</v>
      </c>
      <c r="S149" s="202" t="s">
        <v>946</v>
      </c>
      <c r="T149" s="196">
        <v>43031</v>
      </c>
      <c r="U149" s="204">
        <v>43130</v>
      </c>
      <c r="V149" s="202" t="s">
        <v>819</v>
      </c>
      <c r="W149" s="202" t="s">
        <v>820</v>
      </c>
      <c r="X149" s="202">
        <v>0</v>
      </c>
      <c r="Y149" s="202" t="s">
        <v>829</v>
      </c>
      <c r="Z149" s="197">
        <v>2558400</v>
      </c>
      <c r="AA149" s="205">
        <f t="shared" si="2"/>
        <v>0.53061224489795922</v>
      </c>
      <c r="AB149" s="208">
        <v>0.53061224489795922</v>
      </c>
      <c r="AC149" s="202" t="s">
        <v>828</v>
      </c>
    </row>
    <row r="150" spans="1:29" ht="135" x14ac:dyDescent="0.25">
      <c r="A150" s="198">
        <v>2017</v>
      </c>
      <c r="B150" s="196">
        <v>43002</v>
      </c>
      <c r="C150" s="202" t="s">
        <v>160</v>
      </c>
      <c r="D150" s="198">
        <v>75</v>
      </c>
      <c r="E150" s="202" t="s">
        <v>821</v>
      </c>
      <c r="F150" s="198">
        <v>1</v>
      </c>
      <c r="G150" s="202" t="s">
        <v>683</v>
      </c>
      <c r="H150" s="202" t="s">
        <v>682</v>
      </c>
      <c r="I150" s="203">
        <v>16289948</v>
      </c>
      <c r="J150" s="202" t="s">
        <v>818</v>
      </c>
      <c r="K150" s="202" t="s">
        <v>296</v>
      </c>
      <c r="L150" s="198">
        <v>392</v>
      </c>
      <c r="M150" s="198">
        <v>480</v>
      </c>
      <c r="N150" s="197">
        <v>4821600</v>
      </c>
      <c r="O150" s="202" t="s">
        <v>820</v>
      </c>
      <c r="P150" s="202">
        <v>0</v>
      </c>
      <c r="Q150" s="202" t="s">
        <v>820</v>
      </c>
      <c r="R150" s="202">
        <v>0</v>
      </c>
      <c r="S150" s="202" t="s">
        <v>946</v>
      </c>
      <c r="T150" s="196">
        <v>43031</v>
      </c>
      <c r="U150" s="204">
        <v>43130</v>
      </c>
      <c r="V150" s="202" t="s">
        <v>819</v>
      </c>
      <c r="W150" s="202" t="s">
        <v>820</v>
      </c>
      <c r="X150" s="202">
        <v>0</v>
      </c>
      <c r="Y150" s="202" t="s">
        <v>829</v>
      </c>
      <c r="Z150" s="197">
        <v>2558400</v>
      </c>
      <c r="AA150" s="205">
        <f t="shared" si="2"/>
        <v>0.53061224489795922</v>
      </c>
      <c r="AB150" s="205">
        <v>0.53061224489795922</v>
      </c>
      <c r="AC150" s="202" t="s">
        <v>828</v>
      </c>
    </row>
    <row r="151" spans="1:29" ht="120" x14ac:dyDescent="0.25">
      <c r="A151" s="198">
        <v>2017</v>
      </c>
      <c r="B151" s="196">
        <v>43002</v>
      </c>
      <c r="C151" s="202" t="s">
        <v>160</v>
      </c>
      <c r="D151" s="198">
        <v>76</v>
      </c>
      <c r="E151" s="202" t="s">
        <v>821</v>
      </c>
      <c r="F151" s="198">
        <v>1</v>
      </c>
      <c r="G151" s="202" t="s">
        <v>681</v>
      </c>
      <c r="H151" s="202" t="s">
        <v>680</v>
      </c>
      <c r="I151" s="203">
        <v>1049605658</v>
      </c>
      <c r="J151" s="202" t="s">
        <v>818</v>
      </c>
      <c r="K151" s="202" t="s">
        <v>296</v>
      </c>
      <c r="L151" s="198">
        <v>391</v>
      </c>
      <c r="M151" s="198">
        <v>479</v>
      </c>
      <c r="N151" s="197">
        <v>4821600</v>
      </c>
      <c r="O151" s="202" t="s">
        <v>820</v>
      </c>
      <c r="P151" s="202">
        <v>0</v>
      </c>
      <c r="Q151" s="202" t="s">
        <v>820</v>
      </c>
      <c r="R151" s="202">
        <v>0</v>
      </c>
      <c r="S151" s="202" t="s">
        <v>946</v>
      </c>
      <c r="T151" s="196">
        <v>43031</v>
      </c>
      <c r="U151" s="204">
        <v>43130</v>
      </c>
      <c r="V151" s="202" t="s">
        <v>819</v>
      </c>
      <c r="W151" s="202" t="s">
        <v>820</v>
      </c>
      <c r="X151" s="202">
        <v>0</v>
      </c>
      <c r="Y151" s="202" t="s">
        <v>829</v>
      </c>
      <c r="Z151" s="197">
        <v>2558400</v>
      </c>
      <c r="AA151" s="205">
        <f t="shared" si="2"/>
        <v>0.53061224489795922</v>
      </c>
      <c r="AB151" s="208">
        <v>0.53061224489795922</v>
      </c>
      <c r="AC151" s="202" t="s">
        <v>828</v>
      </c>
    </row>
    <row r="152" spans="1:29" ht="75" x14ac:dyDescent="0.25">
      <c r="A152" s="198">
        <v>2017</v>
      </c>
      <c r="B152" s="196">
        <v>43033</v>
      </c>
      <c r="C152" s="202" t="s">
        <v>613</v>
      </c>
      <c r="D152" s="198">
        <v>30057221</v>
      </c>
      <c r="E152" s="202" t="s">
        <v>994</v>
      </c>
      <c r="F152" s="198">
        <v>1</v>
      </c>
      <c r="G152" s="202" t="s">
        <v>674</v>
      </c>
      <c r="H152" s="202" t="s">
        <v>675</v>
      </c>
      <c r="I152" s="203">
        <v>900404431</v>
      </c>
      <c r="J152" s="202" t="s">
        <v>818</v>
      </c>
      <c r="K152" s="202" t="s">
        <v>296</v>
      </c>
      <c r="L152" s="198">
        <v>350</v>
      </c>
      <c r="M152" s="198">
        <v>532</v>
      </c>
      <c r="N152" s="197">
        <v>146456448</v>
      </c>
      <c r="O152" s="202" t="s">
        <v>820</v>
      </c>
      <c r="P152" s="202">
        <v>0</v>
      </c>
      <c r="Q152" s="202" t="s">
        <v>820</v>
      </c>
      <c r="R152" s="202">
        <v>0</v>
      </c>
      <c r="S152" s="202" t="s">
        <v>998</v>
      </c>
      <c r="T152" s="196">
        <v>43038</v>
      </c>
      <c r="U152" s="204">
        <v>43100</v>
      </c>
      <c r="V152" s="202"/>
      <c r="W152" s="202" t="s">
        <v>820</v>
      </c>
      <c r="X152" s="202">
        <v>0</v>
      </c>
      <c r="Y152" s="202" t="s">
        <v>829</v>
      </c>
      <c r="Z152" s="197">
        <v>26589337</v>
      </c>
      <c r="AA152" s="205">
        <f t="shared" si="2"/>
        <v>0.18155115300898189</v>
      </c>
      <c r="AB152" s="208">
        <v>1</v>
      </c>
      <c r="AC152" s="202" t="s">
        <v>841</v>
      </c>
    </row>
    <row r="153" spans="1:29" ht="75" x14ac:dyDescent="0.25">
      <c r="A153" s="198">
        <v>2017</v>
      </c>
      <c r="B153" s="196">
        <v>43033</v>
      </c>
      <c r="C153" s="202" t="s">
        <v>613</v>
      </c>
      <c r="D153" s="198">
        <v>30057221</v>
      </c>
      <c r="E153" s="202" t="s">
        <v>994</v>
      </c>
      <c r="F153" s="198">
        <v>1</v>
      </c>
      <c r="G153" s="202" t="s">
        <v>674</v>
      </c>
      <c r="H153" s="202" t="s">
        <v>566</v>
      </c>
      <c r="I153" s="203">
        <v>860071250</v>
      </c>
      <c r="J153" s="202" t="s">
        <v>818</v>
      </c>
      <c r="K153" s="202" t="s">
        <v>296</v>
      </c>
      <c r="L153" s="198">
        <v>350</v>
      </c>
      <c r="M153" s="198">
        <v>531</v>
      </c>
      <c r="N153" s="197">
        <v>688379</v>
      </c>
      <c r="O153" s="202" t="s">
        <v>820</v>
      </c>
      <c r="P153" s="202">
        <v>0</v>
      </c>
      <c r="Q153" s="202" t="s">
        <v>820</v>
      </c>
      <c r="R153" s="202">
        <v>0</v>
      </c>
      <c r="S153" s="202" t="s">
        <v>998</v>
      </c>
      <c r="T153" s="196">
        <v>43038</v>
      </c>
      <c r="U153" s="204">
        <v>43100</v>
      </c>
      <c r="V153" s="202"/>
      <c r="W153" s="202" t="s">
        <v>820</v>
      </c>
      <c r="X153" s="202">
        <v>0</v>
      </c>
      <c r="Y153" s="202" t="s">
        <v>829</v>
      </c>
      <c r="Z153" s="197">
        <v>688379</v>
      </c>
      <c r="AA153" s="205">
        <f t="shared" si="2"/>
        <v>1</v>
      </c>
      <c r="AB153" s="208">
        <v>1</v>
      </c>
      <c r="AC153" s="202" t="s">
        <v>841</v>
      </c>
    </row>
    <row r="154" spans="1:29" ht="75" x14ac:dyDescent="0.25">
      <c r="A154" s="198">
        <v>2017</v>
      </c>
      <c r="B154" s="196">
        <v>43033</v>
      </c>
      <c r="C154" s="202" t="s">
        <v>613</v>
      </c>
      <c r="D154" s="198">
        <v>300572210</v>
      </c>
      <c r="E154" s="202" t="s">
        <v>994</v>
      </c>
      <c r="F154" s="198">
        <v>1</v>
      </c>
      <c r="G154" s="202" t="s">
        <v>674</v>
      </c>
      <c r="H154" s="202" t="s">
        <v>612</v>
      </c>
      <c r="I154" s="203">
        <v>830103828</v>
      </c>
      <c r="J154" s="202" t="s">
        <v>818</v>
      </c>
      <c r="K154" s="202" t="s">
        <v>296</v>
      </c>
      <c r="L154" s="198">
        <v>350</v>
      </c>
      <c r="M154" s="198">
        <v>530</v>
      </c>
      <c r="N154" s="197">
        <v>2270075</v>
      </c>
      <c r="O154" s="202" t="s">
        <v>820</v>
      </c>
      <c r="P154" s="202">
        <v>0</v>
      </c>
      <c r="Q154" s="202" t="s">
        <v>820</v>
      </c>
      <c r="R154" s="202">
        <v>0</v>
      </c>
      <c r="S154" s="202" t="s">
        <v>998</v>
      </c>
      <c r="T154" s="196">
        <v>43038</v>
      </c>
      <c r="U154" s="204">
        <v>43100</v>
      </c>
      <c r="V154" s="202"/>
      <c r="W154" s="202" t="s">
        <v>820</v>
      </c>
      <c r="X154" s="202">
        <v>0</v>
      </c>
      <c r="Y154" s="202" t="s">
        <v>829</v>
      </c>
      <c r="Z154" s="197">
        <v>1135038</v>
      </c>
      <c r="AA154" s="205">
        <f t="shared" si="2"/>
        <v>0.50000022025703994</v>
      </c>
      <c r="AB154" s="208">
        <v>1</v>
      </c>
      <c r="AC154" s="202" t="s">
        <v>841</v>
      </c>
    </row>
    <row r="155" spans="1:29" ht="105" x14ac:dyDescent="0.25">
      <c r="A155" s="198">
        <v>2017</v>
      </c>
      <c r="B155" s="196">
        <v>43027</v>
      </c>
      <c r="C155" s="202" t="s">
        <v>61</v>
      </c>
      <c r="D155" s="198">
        <v>88</v>
      </c>
      <c r="E155" s="202" t="s">
        <v>836</v>
      </c>
      <c r="F155" s="198">
        <v>60</v>
      </c>
      <c r="G155" s="202" t="s">
        <v>673</v>
      </c>
      <c r="H155" s="202" t="s">
        <v>672</v>
      </c>
      <c r="I155" s="203">
        <v>900283268</v>
      </c>
      <c r="J155" s="202" t="s">
        <v>818</v>
      </c>
      <c r="K155" s="202" t="s">
        <v>296</v>
      </c>
      <c r="L155" s="198">
        <v>349</v>
      </c>
      <c r="M155" s="198">
        <v>522</v>
      </c>
      <c r="N155" s="197">
        <v>5216531922</v>
      </c>
      <c r="O155" s="202" t="s">
        <v>820</v>
      </c>
      <c r="P155" s="202">
        <v>0</v>
      </c>
      <c r="Q155" s="202" t="s">
        <v>820</v>
      </c>
      <c r="R155" s="202">
        <v>0</v>
      </c>
      <c r="S155" s="202" t="s">
        <v>824</v>
      </c>
      <c r="T155" s="196"/>
      <c r="U155" s="202"/>
      <c r="V155" s="202"/>
      <c r="W155" s="202" t="s">
        <v>820</v>
      </c>
      <c r="X155" s="202">
        <v>0</v>
      </c>
      <c r="Y155" s="202" t="s">
        <v>676</v>
      </c>
      <c r="Z155" s="197">
        <v>0</v>
      </c>
      <c r="AA155" s="205">
        <f t="shared" si="2"/>
        <v>0</v>
      </c>
      <c r="AB155" s="208">
        <v>0</v>
      </c>
      <c r="AC155" s="202" t="s">
        <v>850</v>
      </c>
    </row>
    <row r="156" spans="1:29" ht="150" x14ac:dyDescent="0.25">
      <c r="A156" s="198">
        <v>2017</v>
      </c>
      <c r="B156" s="196">
        <v>43063</v>
      </c>
      <c r="C156" s="202" t="s">
        <v>89</v>
      </c>
      <c r="D156" s="198">
        <v>99</v>
      </c>
      <c r="E156" s="202" t="s">
        <v>966</v>
      </c>
      <c r="F156" s="198">
        <v>20</v>
      </c>
      <c r="G156" s="202" t="s">
        <v>677</v>
      </c>
      <c r="H156" s="202" t="s">
        <v>676</v>
      </c>
      <c r="I156" s="203">
        <v>900045355</v>
      </c>
      <c r="J156" s="202" t="s">
        <v>818</v>
      </c>
      <c r="K156" s="202" t="s">
        <v>296</v>
      </c>
      <c r="L156" s="198">
        <v>348</v>
      </c>
      <c r="M156" s="198">
        <v>573</v>
      </c>
      <c r="N156" s="197">
        <v>549161676</v>
      </c>
      <c r="O156" s="202" t="s">
        <v>820</v>
      </c>
      <c r="P156" s="202">
        <v>0</v>
      </c>
      <c r="Q156" s="202" t="s">
        <v>820</v>
      </c>
      <c r="R156" s="202">
        <v>0</v>
      </c>
      <c r="S156" s="202" t="s">
        <v>824</v>
      </c>
      <c r="T156" s="196">
        <v>43063</v>
      </c>
      <c r="U156" s="202"/>
      <c r="V156" s="202"/>
      <c r="W156" s="202" t="s">
        <v>820</v>
      </c>
      <c r="X156" s="202">
        <v>0</v>
      </c>
      <c r="Y156" s="202" t="s">
        <v>829</v>
      </c>
      <c r="Z156" s="197">
        <v>0</v>
      </c>
      <c r="AA156" s="205">
        <f t="shared" si="2"/>
        <v>0</v>
      </c>
      <c r="AB156" s="208">
        <v>0</v>
      </c>
      <c r="AC156" s="202" t="s">
        <v>850</v>
      </c>
    </row>
    <row r="157" spans="1:29" ht="120" x14ac:dyDescent="0.25">
      <c r="A157" s="198">
        <v>2017</v>
      </c>
      <c r="B157" s="196">
        <v>42801</v>
      </c>
      <c r="C157" s="202" t="s">
        <v>160</v>
      </c>
      <c r="D157" s="198">
        <v>47</v>
      </c>
      <c r="E157" s="202" t="s">
        <v>821</v>
      </c>
      <c r="F157" s="198">
        <v>1</v>
      </c>
      <c r="G157" s="202" t="s">
        <v>300</v>
      </c>
      <c r="H157" s="202" t="s">
        <v>299</v>
      </c>
      <c r="I157" s="203">
        <v>52152211</v>
      </c>
      <c r="J157" s="202" t="s">
        <v>818</v>
      </c>
      <c r="K157" s="202" t="s">
        <v>296</v>
      </c>
      <c r="L157" s="198">
        <v>265</v>
      </c>
      <c r="M157" s="198">
        <v>298</v>
      </c>
      <c r="N157" s="197">
        <v>31500000</v>
      </c>
      <c r="O157" s="202" t="s">
        <v>820</v>
      </c>
      <c r="P157" s="202">
        <v>0</v>
      </c>
      <c r="Q157" s="202" t="s">
        <v>820</v>
      </c>
      <c r="R157" s="202">
        <v>0</v>
      </c>
      <c r="S157" s="202" t="s">
        <v>848</v>
      </c>
      <c r="T157" s="196">
        <v>42804</v>
      </c>
      <c r="U157" s="204">
        <v>43017</v>
      </c>
      <c r="V157" s="202"/>
      <c r="W157" s="202" t="s">
        <v>820</v>
      </c>
      <c r="X157" s="202">
        <v>0</v>
      </c>
      <c r="Y157" s="202" t="s">
        <v>829</v>
      </c>
      <c r="Z157" s="197">
        <v>31500000</v>
      </c>
      <c r="AA157" s="205">
        <f t="shared" si="2"/>
        <v>1</v>
      </c>
      <c r="AB157" s="210">
        <v>1</v>
      </c>
      <c r="AC157" s="202" t="s">
        <v>822</v>
      </c>
    </row>
    <row r="158" spans="1:29" ht="120" x14ac:dyDescent="0.25">
      <c r="A158" s="198">
        <v>2017</v>
      </c>
      <c r="B158" s="196">
        <v>42787</v>
      </c>
      <c r="C158" s="202" t="s">
        <v>160</v>
      </c>
      <c r="D158" s="198">
        <v>36</v>
      </c>
      <c r="E158" s="202" t="s">
        <v>821</v>
      </c>
      <c r="F158" s="198">
        <v>1</v>
      </c>
      <c r="G158" s="202" t="s">
        <v>301</v>
      </c>
      <c r="H158" s="202" t="s">
        <v>190</v>
      </c>
      <c r="I158" s="203">
        <v>79796327</v>
      </c>
      <c r="J158" s="202" t="s">
        <v>818</v>
      </c>
      <c r="K158" s="202" t="s">
        <v>296</v>
      </c>
      <c r="L158" s="198">
        <v>253</v>
      </c>
      <c r="M158" s="198">
        <v>268</v>
      </c>
      <c r="N158" s="197">
        <v>46650000</v>
      </c>
      <c r="O158" s="202" t="s">
        <v>820</v>
      </c>
      <c r="P158" s="202">
        <v>0</v>
      </c>
      <c r="Q158" s="202" t="s">
        <v>820</v>
      </c>
      <c r="R158" s="202">
        <v>0</v>
      </c>
      <c r="S158" s="202"/>
      <c r="T158" s="196">
        <v>42787</v>
      </c>
      <c r="U158" s="204">
        <v>43100</v>
      </c>
      <c r="V158" s="202"/>
      <c r="W158" s="202" t="s">
        <v>820</v>
      </c>
      <c r="X158" s="202">
        <v>0</v>
      </c>
      <c r="Y158" s="202" t="s">
        <v>829</v>
      </c>
      <c r="Z158" s="197">
        <v>44100980</v>
      </c>
      <c r="AA158" s="205">
        <f t="shared" si="2"/>
        <v>0.94535862808145765</v>
      </c>
      <c r="AB158" s="210">
        <v>1</v>
      </c>
      <c r="AC158" s="202" t="s">
        <v>841</v>
      </c>
    </row>
    <row r="159" spans="1:29" ht="135" x14ac:dyDescent="0.25">
      <c r="A159" s="198">
        <v>2017</v>
      </c>
      <c r="B159" s="196">
        <v>42776</v>
      </c>
      <c r="C159" s="202" t="s">
        <v>160</v>
      </c>
      <c r="D159" s="198">
        <v>14</v>
      </c>
      <c r="E159" s="202" t="s">
        <v>821</v>
      </c>
      <c r="F159" s="198">
        <v>1</v>
      </c>
      <c r="G159" s="202" t="s">
        <v>302</v>
      </c>
      <c r="H159" s="202" t="s">
        <v>156</v>
      </c>
      <c r="I159" s="203">
        <v>51604977</v>
      </c>
      <c r="J159" s="202" t="s">
        <v>818</v>
      </c>
      <c r="K159" s="202" t="s">
        <v>296</v>
      </c>
      <c r="L159" s="198">
        <v>229</v>
      </c>
      <c r="M159" s="198">
        <v>244</v>
      </c>
      <c r="N159" s="197">
        <v>64400000</v>
      </c>
      <c r="O159" s="202" t="s">
        <v>820</v>
      </c>
      <c r="P159" s="198">
        <v>0</v>
      </c>
      <c r="Q159" s="202" t="s">
        <v>820</v>
      </c>
      <c r="R159" s="212">
        <v>0</v>
      </c>
      <c r="S159" s="202" t="s">
        <v>863</v>
      </c>
      <c r="T159" s="196">
        <v>42776</v>
      </c>
      <c r="U159" s="204">
        <v>43100</v>
      </c>
      <c r="V159" s="202"/>
      <c r="W159" s="202" t="s">
        <v>820</v>
      </c>
      <c r="X159" s="202">
        <v>0</v>
      </c>
      <c r="Y159" s="202" t="s">
        <v>829</v>
      </c>
      <c r="Z159" s="197">
        <v>61000000</v>
      </c>
      <c r="AA159" s="205">
        <f t="shared" si="2"/>
        <v>0.94720496894409933</v>
      </c>
      <c r="AB159" s="210">
        <v>1</v>
      </c>
      <c r="AC159" s="202" t="s">
        <v>841</v>
      </c>
    </row>
    <row r="160" spans="1:29" ht="195" x14ac:dyDescent="0.25">
      <c r="A160" s="198">
        <v>2017</v>
      </c>
      <c r="B160" s="196">
        <v>42776</v>
      </c>
      <c r="C160" s="202" t="s">
        <v>160</v>
      </c>
      <c r="D160" s="198">
        <v>17</v>
      </c>
      <c r="E160" s="202" t="s">
        <v>821</v>
      </c>
      <c r="F160" s="198">
        <v>1</v>
      </c>
      <c r="G160" s="202" t="s">
        <v>298</v>
      </c>
      <c r="H160" s="202" t="s">
        <v>199</v>
      </c>
      <c r="I160" s="203">
        <v>1024515563</v>
      </c>
      <c r="J160" s="202" t="s">
        <v>818</v>
      </c>
      <c r="K160" s="202" t="s">
        <v>296</v>
      </c>
      <c r="L160" s="198" t="s">
        <v>868</v>
      </c>
      <c r="M160" s="198" t="s">
        <v>869</v>
      </c>
      <c r="N160" s="197">
        <v>38640000</v>
      </c>
      <c r="O160" s="202" t="s">
        <v>820</v>
      </c>
      <c r="P160" s="202">
        <v>0</v>
      </c>
      <c r="Q160" s="202" t="s">
        <v>825</v>
      </c>
      <c r="R160" s="197">
        <v>1200000</v>
      </c>
      <c r="S160" s="202" t="s">
        <v>863</v>
      </c>
      <c r="T160" s="196">
        <v>42776</v>
      </c>
      <c r="U160" s="204">
        <v>43110</v>
      </c>
      <c r="V160" s="202" t="s">
        <v>819</v>
      </c>
      <c r="W160" s="202" t="s">
        <v>825</v>
      </c>
      <c r="X160" s="202" t="s">
        <v>870</v>
      </c>
      <c r="Y160" s="202" t="s">
        <v>829</v>
      </c>
      <c r="Z160" s="197">
        <v>36600000</v>
      </c>
      <c r="AA160" s="205">
        <f>+Z160/(N160+R160)</f>
        <v>0.91867469879518071</v>
      </c>
      <c r="AB160" s="206">
        <v>0.91867469879518071</v>
      </c>
      <c r="AC160" s="202" t="s">
        <v>828</v>
      </c>
    </row>
    <row r="161" spans="1:29" ht="105" x14ac:dyDescent="0.25">
      <c r="A161" s="198">
        <v>2017</v>
      </c>
      <c r="B161" s="196">
        <v>43096</v>
      </c>
      <c r="C161" s="202" t="s">
        <v>166</v>
      </c>
      <c r="D161" s="198">
        <v>24288</v>
      </c>
      <c r="E161" s="202" t="s">
        <v>995</v>
      </c>
      <c r="F161" s="198">
        <v>3</v>
      </c>
      <c r="G161" s="202" t="s">
        <v>770</v>
      </c>
      <c r="H161" s="202" t="s">
        <v>769</v>
      </c>
      <c r="I161" s="203">
        <v>901134817</v>
      </c>
      <c r="J161" s="202" t="s">
        <v>818</v>
      </c>
      <c r="K161" s="202" t="s">
        <v>767</v>
      </c>
      <c r="L161" s="198">
        <v>509</v>
      </c>
      <c r="M161" s="198">
        <v>625</v>
      </c>
      <c r="N161" s="197">
        <v>622599000</v>
      </c>
      <c r="O161" s="202" t="s">
        <v>820</v>
      </c>
      <c r="P161" s="202">
        <v>0</v>
      </c>
      <c r="Q161" s="202" t="s">
        <v>820</v>
      </c>
      <c r="R161" s="202">
        <v>0</v>
      </c>
      <c r="S161" s="202" t="s">
        <v>1004</v>
      </c>
      <c r="T161" s="196">
        <v>43096</v>
      </c>
      <c r="U161" s="204">
        <v>43611</v>
      </c>
      <c r="V161" s="202" t="s">
        <v>819</v>
      </c>
      <c r="W161" s="202" t="s">
        <v>820</v>
      </c>
      <c r="X161" s="202">
        <v>0</v>
      </c>
      <c r="Y161" s="202" t="s">
        <v>829</v>
      </c>
      <c r="Z161" s="197">
        <v>0</v>
      </c>
      <c r="AA161" s="205">
        <f t="shared" ref="AA161:AA167" si="3">+Z161/N161</f>
        <v>0</v>
      </c>
      <c r="AB161" s="202">
        <v>0</v>
      </c>
      <c r="AC161" s="202" t="s">
        <v>828</v>
      </c>
    </row>
    <row r="162" spans="1:29" ht="195" x14ac:dyDescent="0.25">
      <c r="A162" s="198">
        <v>2017</v>
      </c>
      <c r="B162" s="196">
        <v>43049</v>
      </c>
      <c r="C162" s="202" t="s">
        <v>90</v>
      </c>
      <c r="D162" s="198">
        <v>3</v>
      </c>
      <c r="E162" s="202" t="s">
        <v>821</v>
      </c>
      <c r="F162" s="198">
        <v>1</v>
      </c>
      <c r="G162" s="202" t="s">
        <v>689</v>
      </c>
      <c r="H162" s="202" t="s">
        <v>104</v>
      </c>
      <c r="I162" s="203">
        <v>860030197</v>
      </c>
      <c r="J162" s="202" t="s">
        <v>818</v>
      </c>
      <c r="K162" s="202" t="s">
        <v>687</v>
      </c>
      <c r="L162" s="198">
        <v>452</v>
      </c>
      <c r="M162" s="198">
        <v>560</v>
      </c>
      <c r="N162" s="197">
        <v>97500000</v>
      </c>
      <c r="O162" s="202" t="s">
        <v>820</v>
      </c>
      <c r="P162" s="202">
        <v>0</v>
      </c>
      <c r="Q162" s="202" t="s">
        <v>820</v>
      </c>
      <c r="R162" s="202">
        <v>0</v>
      </c>
      <c r="S162" s="202" t="s">
        <v>849</v>
      </c>
      <c r="T162" s="196"/>
      <c r="U162" s="202"/>
      <c r="V162" s="202"/>
      <c r="W162" s="202" t="s">
        <v>820</v>
      </c>
      <c r="X162" s="202">
        <v>0</v>
      </c>
      <c r="Y162" s="202" t="s">
        <v>829</v>
      </c>
      <c r="Z162" s="197">
        <v>0</v>
      </c>
      <c r="AA162" s="205">
        <f t="shared" si="3"/>
        <v>0</v>
      </c>
      <c r="AB162" s="205">
        <v>0</v>
      </c>
      <c r="AC162" s="202" t="s">
        <v>850</v>
      </c>
    </row>
    <row r="163" spans="1:29" ht="45" x14ac:dyDescent="0.25">
      <c r="A163" s="198">
        <v>2017</v>
      </c>
      <c r="B163" s="196">
        <v>42736</v>
      </c>
      <c r="C163" s="202" t="s">
        <v>28</v>
      </c>
      <c r="D163" s="198">
        <v>1</v>
      </c>
      <c r="E163" s="202" t="s">
        <v>819</v>
      </c>
      <c r="F163" s="198" t="s">
        <v>819</v>
      </c>
      <c r="G163" s="202" t="s">
        <v>305</v>
      </c>
      <c r="H163" s="202" t="s">
        <v>70</v>
      </c>
      <c r="I163" s="203">
        <v>860011153</v>
      </c>
      <c r="J163" s="202" t="s">
        <v>818</v>
      </c>
      <c r="K163" s="202" t="s">
        <v>303</v>
      </c>
      <c r="L163" s="198">
        <v>202</v>
      </c>
      <c r="M163" s="198">
        <v>200</v>
      </c>
      <c r="N163" s="197">
        <v>56100</v>
      </c>
      <c r="O163" s="202" t="s">
        <v>820</v>
      </c>
      <c r="P163" s="202">
        <v>0</v>
      </c>
      <c r="Q163" s="202" t="s">
        <v>820</v>
      </c>
      <c r="R163" s="202">
        <v>0</v>
      </c>
      <c r="S163" s="202" t="s">
        <v>819</v>
      </c>
      <c r="T163" s="196">
        <v>42736</v>
      </c>
      <c r="U163" s="202" t="s">
        <v>819</v>
      </c>
      <c r="V163" s="202" t="s">
        <v>819</v>
      </c>
      <c r="W163" s="202" t="s">
        <v>820</v>
      </c>
      <c r="X163" s="202">
        <v>0</v>
      </c>
      <c r="Y163" s="202" t="s">
        <v>819</v>
      </c>
      <c r="Z163" s="197">
        <v>56100</v>
      </c>
      <c r="AA163" s="205">
        <f t="shared" si="3"/>
        <v>1</v>
      </c>
      <c r="AB163" s="202" t="s">
        <v>819</v>
      </c>
      <c r="AC163" s="202" t="s">
        <v>819</v>
      </c>
    </row>
    <row r="164" spans="1:29" ht="90" x14ac:dyDescent="0.25">
      <c r="A164" s="198">
        <v>2017</v>
      </c>
      <c r="B164" s="196">
        <v>42776</v>
      </c>
      <c r="C164" s="202" t="s">
        <v>160</v>
      </c>
      <c r="D164" s="198">
        <v>2</v>
      </c>
      <c r="E164" s="202" t="s">
        <v>821</v>
      </c>
      <c r="F164" s="198">
        <v>1</v>
      </c>
      <c r="G164" s="202" t="s">
        <v>308</v>
      </c>
      <c r="H164" s="202" t="s">
        <v>182</v>
      </c>
      <c r="I164" s="203">
        <v>79692076</v>
      </c>
      <c r="J164" s="202" t="s">
        <v>818</v>
      </c>
      <c r="K164" s="202" t="s">
        <v>303</v>
      </c>
      <c r="L164" s="198">
        <v>215</v>
      </c>
      <c r="M164" s="198">
        <v>239</v>
      </c>
      <c r="N164" s="197">
        <v>56800000</v>
      </c>
      <c r="O164" s="202" t="s">
        <v>820</v>
      </c>
      <c r="P164" s="202">
        <v>0</v>
      </c>
      <c r="Q164" s="202" t="s">
        <v>820</v>
      </c>
      <c r="R164" s="202">
        <v>0</v>
      </c>
      <c r="S164" s="202" t="s">
        <v>824</v>
      </c>
      <c r="T164" s="196">
        <v>42776</v>
      </c>
      <c r="U164" s="204">
        <v>43017</v>
      </c>
      <c r="V164" s="202"/>
      <c r="W164" s="202" t="s">
        <v>820</v>
      </c>
      <c r="X164" s="202">
        <v>0</v>
      </c>
      <c r="Y164" s="202" t="s">
        <v>829</v>
      </c>
      <c r="Z164" s="197">
        <v>56800000</v>
      </c>
      <c r="AA164" s="205">
        <f t="shared" si="3"/>
        <v>1</v>
      </c>
      <c r="AB164" s="213">
        <v>1</v>
      </c>
      <c r="AC164" s="208" t="s">
        <v>822</v>
      </c>
    </row>
    <row r="165" spans="1:29" ht="90" x14ac:dyDescent="0.25">
      <c r="A165" s="198">
        <v>2017</v>
      </c>
      <c r="B165" s="196">
        <v>42776</v>
      </c>
      <c r="C165" s="202" t="s">
        <v>160</v>
      </c>
      <c r="D165" s="198">
        <v>3</v>
      </c>
      <c r="E165" s="202" t="s">
        <v>821</v>
      </c>
      <c r="F165" s="198">
        <v>1</v>
      </c>
      <c r="G165" s="202" t="s">
        <v>309</v>
      </c>
      <c r="H165" s="202" t="s">
        <v>188</v>
      </c>
      <c r="I165" s="203">
        <v>52879389</v>
      </c>
      <c r="J165" s="202" t="s">
        <v>818</v>
      </c>
      <c r="K165" s="202" t="s">
        <v>303</v>
      </c>
      <c r="L165" s="198">
        <v>216</v>
      </c>
      <c r="M165" s="198">
        <v>232</v>
      </c>
      <c r="N165" s="197">
        <v>56800000</v>
      </c>
      <c r="O165" s="202" t="s">
        <v>820</v>
      </c>
      <c r="P165" s="202">
        <v>0</v>
      </c>
      <c r="Q165" s="202" t="s">
        <v>820</v>
      </c>
      <c r="R165" s="202">
        <v>0</v>
      </c>
      <c r="S165" s="202" t="s">
        <v>824</v>
      </c>
      <c r="T165" s="196">
        <v>42776</v>
      </c>
      <c r="U165" s="204">
        <v>43017</v>
      </c>
      <c r="V165" s="202"/>
      <c r="W165" s="202" t="s">
        <v>820</v>
      </c>
      <c r="X165" s="202">
        <v>0</v>
      </c>
      <c r="Y165" s="202" t="s">
        <v>829</v>
      </c>
      <c r="Z165" s="197">
        <v>56800000</v>
      </c>
      <c r="AA165" s="205">
        <f t="shared" si="3"/>
        <v>1</v>
      </c>
      <c r="AB165" s="205">
        <v>1</v>
      </c>
      <c r="AC165" s="202" t="s">
        <v>822</v>
      </c>
    </row>
    <row r="166" spans="1:29" ht="135" x14ac:dyDescent="0.25">
      <c r="A166" s="198">
        <v>2017</v>
      </c>
      <c r="B166" s="196">
        <v>42776</v>
      </c>
      <c r="C166" s="202" t="s">
        <v>160</v>
      </c>
      <c r="D166" s="198">
        <v>9</v>
      </c>
      <c r="E166" s="202" t="s">
        <v>821</v>
      </c>
      <c r="F166" s="198">
        <v>1</v>
      </c>
      <c r="G166" s="202" t="s">
        <v>310</v>
      </c>
      <c r="H166" s="202" t="s">
        <v>168</v>
      </c>
      <c r="I166" s="203">
        <v>79235519</v>
      </c>
      <c r="J166" s="202" t="s">
        <v>818</v>
      </c>
      <c r="K166" s="202" t="s">
        <v>303</v>
      </c>
      <c r="L166" s="198">
        <v>218</v>
      </c>
      <c r="M166" s="198">
        <v>242</v>
      </c>
      <c r="N166" s="197">
        <v>44000000</v>
      </c>
      <c r="O166" s="202" t="s">
        <v>820</v>
      </c>
      <c r="P166" s="202">
        <v>0</v>
      </c>
      <c r="Q166" s="202" t="s">
        <v>820</v>
      </c>
      <c r="R166" s="202">
        <v>0</v>
      </c>
      <c r="S166" s="202" t="s">
        <v>824</v>
      </c>
      <c r="T166" s="196">
        <v>42776</v>
      </c>
      <c r="U166" s="204">
        <v>43017</v>
      </c>
      <c r="V166" s="202"/>
      <c r="W166" s="202" t="s">
        <v>820</v>
      </c>
      <c r="X166" s="198">
        <v>0</v>
      </c>
      <c r="Y166" s="202" t="s">
        <v>829</v>
      </c>
      <c r="Z166" s="197">
        <v>44000000</v>
      </c>
      <c r="AA166" s="205">
        <f t="shared" si="3"/>
        <v>1</v>
      </c>
      <c r="AB166" s="210">
        <v>1</v>
      </c>
      <c r="AC166" s="202" t="s">
        <v>822</v>
      </c>
    </row>
    <row r="167" spans="1:29" ht="120" x14ac:dyDescent="0.25">
      <c r="A167" s="198">
        <v>2017</v>
      </c>
      <c r="B167" s="196">
        <v>42776</v>
      </c>
      <c r="C167" s="202" t="s">
        <v>160</v>
      </c>
      <c r="D167" s="198">
        <v>5</v>
      </c>
      <c r="E167" s="202" t="s">
        <v>821</v>
      </c>
      <c r="F167" s="198">
        <v>1</v>
      </c>
      <c r="G167" s="202" t="s">
        <v>313</v>
      </c>
      <c r="H167" s="202" t="s">
        <v>198</v>
      </c>
      <c r="I167" s="203">
        <v>53166511</v>
      </c>
      <c r="J167" s="202" t="s">
        <v>818</v>
      </c>
      <c r="K167" s="202" t="s">
        <v>303</v>
      </c>
      <c r="L167" s="198">
        <v>221</v>
      </c>
      <c r="M167" s="198">
        <v>234</v>
      </c>
      <c r="N167" s="197">
        <v>44000000</v>
      </c>
      <c r="O167" s="202" t="s">
        <v>820</v>
      </c>
      <c r="P167" s="202">
        <v>0</v>
      </c>
      <c r="Q167" s="202" t="s">
        <v>820</v>
      </c>
      <c r="R167" s="202">
        <v>0</v>
      </c>
      <c r="S167" s="202" t="s">
        <v>824</v>
      </c>
      <c r="T167" s="196">
        <v>42776</v>
      </c>
      <c r="U167" s="211">
        <v>43017</v>
      </c>
      <c r="V167" s="202"/>
      <c r="W167" s="202" t="s">
        <v>820</v>
      </c>
      <c r="X167" s="202">
        <v>0</v>
      </c>
      <c r="Y167" s="202" t="s">
        <v>829</v>
      </c>
      <c r="Z167" s="197">
        <v>44000000</v>
      </c>
      <c r="AA167" s="205">
        <f t="shared" si="3"/>
        <v>1</v>
      </c>
      <c r="AB167" s="213">
        <v>1</v>
      </c>
      <c r="AC167" s="202" t="s">
        <v>822</v>
      </c>
    </row>
    <row r="168" spans="1:29" ht="120" x14ac:dyDescent="0.25">
      <c r="A168" s="198">
        <v>2017</v>
      </c>
      <c r="B168" s="196">
        <v>42776</v>
      </c>
      <c r="C168" s="202" t="s">
        <v>160</v>
      </c>
      <c r="D168" s="198">
        <v>4</v>
      </c>
      <c r="E168" s="202" t="s">
        <v>821</v>
      </c>
      <c r="F168" s="198">
        <v>1</v>
      </c>
      <c r="G168" s="202" t="s">
        <v>314</v>
      </c>
      <c r="H168" s="202" t="s">
        <v>77</v>
      </c>
      <c r="I168" s="203">
        <v>52437503</v>
      </c>
      <c r="J168" s="202" t="s">
        <v>818</v>
      </c>
      <c r="K168" s="202" t="s">
        <v>303</v>
      </c>
      <c r="L168" s="198" t="s">
        <v>826</v>
      </c>
      <c r="M168" s="198" t="s">
        <v>827</v>
      </c>
      <c r="N168" s="197">
        <v>24800000</v>
      </c>
      <c r="O168" s="202" t="s">
        <v>820</v>
      </c>
      <c r="P168" s="202">
        <v>0</v>
      </c>
      <c r="Q168" s="202" t="s">
        <v>825</v>
      </c>
      <c r="R168" s="197">
        <f>8266667+1240000</f>
        <v>9506667</v>
      </c>
      <c r="S168" s="202" t="s">
        <v>824</v>
      </c>
      <c r="T168" s="196">
        <v>42776</v>
      </c>
      <c r="U168" s="211">
        <v>43110</v>
      </c>
      <c r="V168" s="202" t="s">
        <v>819</v>
      </c>
      <c r="W168" s="202" t="s">
        <v>825</v>
      </c>
      <c r="X168" s="202" t="s">
        <v>830</v>
      </c>
      <c r="Y168" s="202" t="s">
        <v>829</v>
      </c>
      <c r="Z168" s="197">
        <f>24800000+6716667</f>
        <v>31516667</v>
      </c>
      <c r="AA168" s="205">
        <f>+Z168/(N168+R168)</f>
        <v>0.91867469958536052</v>
      </c>
      <c r="AB168" s="205">
        <v>0.91867469958536052</v>
      </c>
      <c r="AC168" s="202" t="s">
        <v>828</v>
      </c>
    </row>
    <row r="169" spans="1:29" ht="120" x14ac:dyDescent="0.25">
      <c r="A169" s="198">
        <v>2017</v>
      </c>
      <c r="B169" s="196">
        <v>42776</v>
      </c>
      <c r="C169" s="202" t="s">
        <v>160</v>
      </c>
      <c r="D169" s="198">
        <v>8</v>
      </c>
      <c r="E169" s="202" t="s">
        <v>821</v>
      </c>
      <c r="F169" s="198">
        <v>1</v>
      </c>
      <c r="G169" s="202" t="s">
        <v>313</v>
      </c>
      <c r="H169" s="202" t="s">
        <v>197</v>
      </c>
      <c r="I169" s="203">
        <v>52430619</v>
      </c>
      <c r="J169" s="202" t="s">
        <v>818</v>
      </c>
      <c r="K169" s="202" t="s">
        <v>303</v>
      </c>
      <c r="L169" s="198" t="s">
        <v>855</v>
      </c>
      <c r="M169" s="198" t="s">
        <v>856</v>
      </c>
      <c r="N169" s="197">
        <v>44000000</v>
      </c>
      <c r="O169" s="202" t="s">
        <v>820</v>
      </c>
      <c r="P169" s="202">
        <v>0</v>
      </c>
      <c r="Q169" s="202" t="s">
        <v>825</v>
      </c>
      <c r="R169" s="197">
        <f>14666666+2200000</f>
        <v>16866666</v>
      </c>
      <c r="S169" s="202" t="s">
        <v>824</v>
      </c>
      <c r="T169" s="196">
        <v>42776</v>
      </c>
      <c r="U169" s="204">
        <v>43110</v>
      </c>
      <c r="V169" s="202" t="s">
        <v>819</v>
      </c>
      <c r="W169" s="202" t="s">
        <v>825</v>
      </c>
      <c r="X169" s="202" t="s">
        <v>830</v>
      </c>
      <c r="Y169" s="202" t="s">
        <v>829</v>
      </c>
      <c r="Z169" s="197">
        <f>44000000+11916666</f>
        <v>55916666</v>
      </c>
      <c r="AA169" s="205">
        <f>+Z169/(N169+R169)</f>
        <v>0.91867469790443257</v>
      </c>
      <c r="AB169" s="206">
        <v>0.91867469790443257</v>
      </c>
      <c r="AC169" s="202" t="s">
        <v>828</v>
      </c>
    </row>
    <row r="170" spans="1:29" ht="75" x14ac:dyDescent="0.25">
      <c r="A170" s="198">
        <v>2017</v>
      </c>
      <c r="B170" s="196">
        <v>42776</v>
      </c>
      <c r="C170" s="202" t="s">
        <v>160</v>
      </c>
      <c r="D170" s="198">
        <v>7</v>
      </c>
      <c r="E170" s="202" t="s">
        <v>821</v>
      </c>
      <c r="F170" s="198">
        <v>1</v>
      </c>
      <c r="G170" s="202" t="s">
        <v>315</v>
      </c>
      <c r="H170" s="202" t="s">
        <v>189</v>
      </c>
      <c r="I170" s="203">
        <v>1014213880</v>
      </c>
      <c r="J170" s="202" t="s">
        <v>818</v>
      </c>
      <c r="K170" s="202" t="s">
        <v>303</v>
      </c>
      <c r="L170" s="198" t="s">
        <v>852</v>
      </c>
      <c r="M170" s="198" t="s">
        <v>853</v>
      </c>
      <c r="N170" s="197">
        <v>32459552</v>
      </c>
      <c r="O170" s="202" t="s">
        <v>820</v>
      </c>
      <c r="P170" s="202">
        <v>0</v>
      </c>
      <c r="Q170" s="202" t="s">
        <v>825</v>
      </c>
      <c r="R170" s="197">
        <f>10819850+1622977</f>
        <v>12442827</v>
      </c>
      <c r="S170" s="202" t="s">
        <v>824</v>
      </c>
      <c r="T170" s="196">
        <v>42776</v>
      </c>
      <c r="U170" s="204">
        <v>43110</v>
      </c>
      <c r="V170" s="202" t="s">
        <v>819</v>
      </c>
      <c r="W170" s="202" t="s">
        <v>825</v>
      </c>
      <c r="X170" s="202" t="s">
        <v>830</v>
      </c>
      <c r="Y170" s="202" t="s">
        <v>829</v>
      </c>
      <c r="Z170" s="197">
        <f>32459552+8791129</f>
        <v>41250681</v>
      </c>
      <c r="AA170" s="205">
        <f>+Z170/(N170+R170)</f>
        <v>0.91867473213390316</v>
      </c>
      <c r="AB170" s="206">
        <f>+Z170/(R170+N170)</f>
        <v>0.91867473213390316</v>
      </c>
      <c r="AC170" s="206" t="s">
        <v>828</v>
      </c>
    </row>
    <row r="171" spans="1:29" ht="105" x14ac:dyDescent="0.25">
      <c r="A171" s="198">
        <v>2017</v>
      </c>
      <c r="B171" s="196">
        <v>42776</v>
      </c>
      <c r="C171" s="202" t="s">
        <v>160</v>
      </c>
      <c r="D171" s="198">
        <v>6</v>
      </c>
      <c r="E171" s="202" t="s">
        <v>821</v>
      </c>
      <c r="F171" s="198">
        <v>1</v>
      </c>
      <c r="G171" s="202" t="s">
        <v>316</v>
      </c>
      <c r="H171" s="202" t="s">
        <v>183</v>
      </c>
      <c r="I171" s="203">
        <v>53102450</v>
      </c>
      <c r="J171" s="202" t="s">
        <v>818</v>
      </c>
      <c r="K171" s="202" t="s">
        <v>303</v>
      </c>
      <c r="L171" s="198">
        <v>225</v>
      </c>
      <c r="M171" s="198">
        <v>237</v>
      </c>
      <c r="N171" s="197">
        <v>16800000</v>
      </c>
      <c r="O171" s="202" t="s">
        <v>820</v>
      </c>
      <c r="P171" s="202">
        <v>0</v>
      </c>
      <c r="Q171" s="202" t="s">
        <v>825</v>
      </c>
      <c r="R171" s="197">
        <v>5600000</v>
      </c>
      <c r="S171" s="202" t="s">
        <v>824</v>
      </c>
      <c r="T171" s="196">
        <v>42776</v>
      </c>
      <c r="U171" s="204">
        <v>43098</v>
      </c>
      <c r="V171" s="202"/>
      <c r="W171" s="202" t="s">
        <v>825</v>
      </c>
      <c r="X171" s="202" t="s">
        <v>851</v>
      </c>
      <c r="Y171" s="202" t="s">
        <v>829</v>
      </c>
      <c r="Z171" s="197">
        <v>16800000</v>
      </c>
      <c r="AA171" s="205">
        <f>+Z171/N171</f>
        <v>1</v>
      </c>
      <c r="AB171" s="205">
        <v>1</v>
      </c>
      <c r="AC171" s="202" t="s">
        <v>841</v>
      </c>
    </row>
    <row r="172" spans="1:29" ht="150" x14ac:dyDescent="0.25">
      <c r="A172" s="198">
        <v>2017</v>
      </c>
      <c r="B172" s="196">
        <v>42776</v>
      </c>
      <c r="C172" s="202" t="s">
        <v>160</v>
      </c>
      <c r="D172" s="198">
        <v>16</v>
      </c>
      <c r="E172" s="202" t="s">
        <v>821</v>
      </c>
      <c r="F172" s="198">
        <v>1</v>
      </c>
      <c r="G172" s="202" t="s">
        <v>317</v>
      </c>
      <c r="H172" s="202" t="s">
        <v>83</v>
      </c>
      <c r="I172" s="203">
        <v>1010190370</v>
      </c>
      <c r="J172" s="202" t="s">
        <v>818</v>
      </c>
      <c r="K172" s="202" t="s">
        <v>303</v>
      </c>
      <c r="L172" s="198" t="s">
        <v>866</v>
      </c>
      <c r="M172" s="198" t="s">
        <v>867</v>
      </c>
      <c r="N172" s="197">
        <v>37600000</v>
      </c>
      <c r="O172" s="202" t="s">
        <v>820</v>
      </c>
      <c r="P172" s="202">
        <v>0</v>
      </c>
      <c r="Q172" s="202" t="s">
        <v>825</v>
      </c>
      <c r="R172" s="197">
        <f>12533333+1880000</f>
        <v>14413333</v>
      </c>
      <c r="S172" s="202" t="s">
        <v>824</v>
      </c>
      <c r="T172" s="196">
        <v>42776</v>
      </c>
      <c r="U172" s="204">
        <v>43110</v>
      </c>
      <c r="V172" s="202" t="s">
        <v>819</v>
      </c>
      <c r="W172" s="202" t="s">
        <v>825</v>
      </c>
      <c r="X172" s="202" t="s">
        <v>830</v>
      </c>
      <c r="Y172" s="202" t="s">
        <v>829</v>
      </c>
      <c r="Z172" s="197">
        <f>37600000+10183333</f>
        <v>47783333</v>
      </c>
      <c r="AA172" s="205">
        <f>+Z172/(N172+R172)</f>
        <v>0.91867469827399828</v>
      </c>
      <c r="AB172" s="206">
        <v>0.91867469827399828</v>
      </c>
      <c r="AC172" s="202" t="s">
        <v>828</v>
      </c>
    </row>
    <row r="173" spans="1:29" ht="165" x14ac:dyDescent="0.25">
      <c r="A173" s="198">
        <v>2017</v>
      </c>
      <c r="B173" s="196">
        <v>42776</v>
      </c>
      <c r="C173" s="202" t="s">
        <v>160</v>
      </c>
      <c r="D173" s="198">
        <v>11</v>
      </c>
      <c r="E173" s="202" t="s">
        <v>821</v>
      </c>
      <c r="F173" s="198">
        <v>1</v>
      </c>
      <c r="G173" s="202" t="s">
        <v>318</v>
      </c>
      <c r="H173" s="202" t="s">
        <v>187</v>
      </c>
      <c r="I173" s="203">
        <v>1070586930</v>
      </c>
      <c r="J173" s="202" t="s">
        <v>818</v>
      </c>
      <c r="K173" s="202" t="s">
        <v>303</v>
      </c>
      <c r="L173" s="198" t="s">
        <v>859</v>
      </c>
      <c r="M173" s="198" t="s">
        <v>860</v>
      </c>
      <c r="N173" s="197">
        <v>44000000</v>
      </c>
      <c r="O173" s="202" t="s">
        <v>820</v>
      </c>
      <c r="P173" s="202">
        <v>0</v>
      </c>
      <c r="Q173" s="202" t="s">
        <v>825</v>
      </c>
      <c r="R173" s="197">
        <v>14666666</v>
      </c>
      <c r="S173" s="202" t="s">
        <v>824</v>
      </c>
      <c r="T173" s="196">
        <v>42776</v>
      </c>
      <c r="U173" s="204">
        <v>43098</v>
      </c>
      <c r="V173" s="202"/>
      <c r="W173" s="202" t="s">
        <v>825</v>
      </c>
      <c r="X173" s="202" t="s">
        <v>851</v>
      </c>
      <c r="Y173" s="202" t="s">
        <v>829</v>
      </c>
      <c r="Z173" s="197">
        <f>44000000+11916667</f>
        <v>55916667</v>
      </c>
      <c r="AA173" s="205">
        <f>+Z173/(N173+R173)</f>
        <v>0.95312501651278425</v>
      </c>
      <c r="AB173" s="210">
        <v>1</v>
      </c>
      <c r="AC173" s="202" t="s">
        <v>841</v>
      </c>
    </row>
    <row r="174" spans="1:29" ht="90" x14ac:dyDescent="0.25">
      <c r="A174" s="198">
        <v>2017</v>
      </c>
      <c r="B174" s="196">
        <v>42776</v>
      </c>
      <c r="C174" s="202" t="s">
        <v>160</v>
      </c>
      <c r="D174" s="198">
        <v>10</v>
      </c>
      <c r="E174" s="202" t="s">
        <v>821</v>
      </c>
      <c r="F174" s="198">
        <v>1</v>
      </c>
      <c r="G174" s="202" t="s">
        <v>319</v>
      </c>
      <c r="H174" s="202" t="s">
        <v>76</v>
      </c>
      <c r="I174" s="203">
        <v>51907536</v>
      </c>
      <c r="J174" s="202" t="s">
        <v>818</v>
      </c>
      <c r="K174" s="202" t="s">
        <v>303</v>
      </c>
      <c r="L174" s="198" t="s">
        <v>857</v>
      </c>
      <c r="M174" s="198" t="s">
        <v>858</v>
      </c>
      <c r="N174" s="197">
        <v>21600000</v>
      </c>
      <c r="O174" s="202" t="s">
        <v>820</v>
      </c>
      <c r="P174" s="202">
        <v>0</v>
      </c>
      <c r="Q174" s="202" t="s">
        <v>825</v>
      </c>
      <c r="R174" s="197">
        <f>7200000+1080000</f>
        <v>8280000</v>
      </c>
      <c r="S174" s="202" t="s">
        <v>824</v>
      </c>
      <c r="T174" s="196">
        <v>42776</v>
      </c>
      <c r="U174" s="204">
        <v>43110</v>
      </c>
      <c r="V174" s="202" t="s">
        <v>819</v>
      </c>
      <c r="W174" s="202" t="s">
        <v>825</v>
      </c>
      <c r="X174" s="202" t="s">
        <v>830</v>
      </c>
      <c r="Y174" s="202" t="s">
        <v>829</v>
      </c>
      <c r="Z174" s="197">
        <f>21600000+5850000</f>
        <v>27450000</v>
      </c>
      <c r="AA174" s="205">
        <f>+Z174/(N174+R174)</f>
        <v>0.91867469879518071</v>
      </c>
      <c r="AB174" s="205">
        <v>0.91867469879518071</v>
      </c>
      <c r="AC174" s="202" t="s">
        <v>828</v>
      </c>
    </row>
    <row r="175" spans="1:29" ht="120" x14ac:dyDescent="0.25">
      <c r="A175" s="198">
        <v>2017</v>
      </c>
      <c r="B175" s="196">
        <v>42776</v>
      </c>
      <c r="C175" s="202" t="s">
        <v>160</v>
      </c>
      <c r="D175" s="198">
        <v>15</v>
      </c>
      <c r="E175" s="202" t="s">
        <v>821</v>
      </c>
      <c r="F175" s="198">
        <v>1</v>
      </c>
      <c r="G175" s="202" t="s">
        <v>314</v>
      </c>
      <c r="H175" s="202" t="s">
        <v>203</v>
      </c>
      <c r="I175" s="203">
        <v>1097332656</v>
      </c>
      <c r="J175" s="202" t="s">
        <v>818</v>
      </c>
      <c r="K175" s="202" t="s">
        <v>303</v>
      </c>
      <c r="L175" s="198" t="s">
        <v>864</v>
      </c>
      <c r="M175" s="198" t="s">
        <v>865</v>
      </c>
      <c r="N175" s="197">
        <v>21600000</v>
      </c>
      <c r="O175" s="202" t="s">
        <v>820</v>
      </c>
      <c r="P175" s="202">
        <v>0</v>
      </c>
      <c r="Q175" s="202" t="s">
        <v>825</v>
      </c>
      <c r="R175" s="197">
        <f>7200000+1080000</f>
        <v>8280000</v>
      </c>
      <c r="S175" s="202" t="s">
        <v>824</v>
      </c>
      <c r="T175" s="196">
        <v>42776</v>
      </c>
      <c r="U175" s="204">
        <v>43110</v>
      </c>
      <c r="V175" s="202" t="s">
        <v>819</v>
      </c>
      <c r="W175" s="202" t="s">
        <v>825</v>
      </c>
      <c r="X175" s="202" t="s">
        <v>830</v>
      </c>
      <c r="Y175" s="202" t="s">
        <v>829</v>
      </c>
      <c r="Z175" s="197">
        <f>21600000+5850000</f>
        <v>27450000</v>
      </c>
      <c r="AA175" s="205">
        <f>+Z175/(N175+R175)</f>
        <v>0.91867469879518071</v>
      </c>
      <c r="AB175" s="206">
        <v>0.91867469879518071</v>
      </c>
      <c r="AC175" s="202" t="s">
        <v>828</v>
      </c>
    </row>
    <row r="176" spans="1:29" ht="120" x14ac:dyDescent="0.25">
      <c r="A176" s="198">
        <v>2017</v>
      </c>
      <c r="B176" s="196">
        <v>42780</v>
      </c>
      <c r="C176" s="202" t="s">
        <v>160</v>
      </c>
      <c r="D176" s="198">
        <v>21</v>
      </c>
      <c r="E176" s="202" t="s">
        <v>821</v>
      </c>
      <c r="F176" s="198">
        <v>1</v>
      </c>
      <c r="G176" s="202" t="s">
        <v>320</v>
      </c>
      <c r="H176" s="202" t="s">
        <v>78</v>
      </c>
      <c r="I176" s="203">
        <v>51985575</v>
      </c>
      <c r="J176" s="202" t="s">
        <v>818</v>
      </c>
      <c r="K176" s="202" t="s">
        <v>303</v>
      </c>
      <c r="L176" s="198">
        <v>233</v>
      </c>
      <c r="M176" s="198">
        <v>250</v>
      </c>
      <c r="N176" s="197">
        <v>14000000</v>
      </c>
      <c r="O176" s="202" t="s">
        <v>820</v>
      </c>
      <c r="P176" s="202">
        <v>0</v>
      </c>
      <c r="Q176" s="202" t="s">
        <v>820</v>
      </c>
      <c r="R176" s="202">
        <v>0</v>
      </c>
      <c r="S176" s="202" t="s">
        <v>848</v>
      </c>
      <c r="T176" s="196">
        <v>42780</v>
      </c>
      <c r="U176" s="204">
        <v>42991</v>
      </c>
      <c r="V176" s="202"/>
      <c r="W176" s="202" t="s">
        <v>820</v>
      </c>
      <c r="X176" s="202">
        <v>0</v>
      </c>
      <c r="Y176" s="202" t="s">
        <v>829</v>
      </c>
      <c r="Z176" s="197">
        <v>14000000</v>
      </c>
      <c r="AA176" s="205">
        <f>+Z176/N176</f>
        <v>1</v>
      </c>
      <c r="AB176" s="210">
        <v>1</v>
      </c>
      <c r="AC176" s="202" t="s">
        <v>822</v>
      </c>
    </row>
    <row r="177" spans="1:29" ht="300" x14ac:dyDescent="0.25">
      <c r="A177" s="198">
        <v>2017</v>
      </c>
      <c r="B177" s="196">
        <v>42780</v>
      </c>
      <c r="C177" s="202" t="s">
        <v>160</v>
      </c>
      <c r="D177" s="198">
        <v>18</v>
      </c>
      <c r="E177" s="202" t="s">
        <v>821</v>
      </c>
      <c r="F177" s="198">
        <v>1</v>
      </c>
      <c r="G177" s="202" t="s">
        <v>321</v>
      </c>
      <c r="H177" s="202" t="s">
        <v>224</v>
      </c>
      <c r="I177" s="203">
        <v>1144037315</v>
      </c>
      <c r="J177" s="202" t="s">
        <v>818</v>
      </c>
      <c r="K177" s="202" t="s">
        <v>303</v>
      </c>
      <c r="L177" s="198">
        <v>234</v>
      </c>
      <c r="M177" s="198">
        <v>248</v>
      </c>
      <c r="N177" s="197">
        <v>30800000</v>
      </c>
      <c r="O177" s="202" t="s">
        <v>820</v>
      </c>
      <c r="P177" s="202">
        <v>0</v>
      </c>
      <c r="Q177" s="202" t="s">
        <v>820</v>
      </c>
      <c r="R177" s="202">
        <v>0</v>
      </c>
      <c r="S177" s="202" t="s">
        <v>848</v>
      </c>
      <c r="T177" s="196">
        <v>42780</v>
      </c>
      <c r="U177" s="204">
        <v>42991</v>
      </c>
      <c r="V177" s="202"/>
      <c r="W177" s="202" t="s">
        <v>820</v>
      </c>
      <c r="X177" s="202">
        <v>0</v>
      </c>
      <c r="Y177" s="202" t="s">
        <v>829</v>
      </c>
      <c r="Z177" s="197">
        <v>30800000</v>
      </c>
      <c r="AA177" s="205">
        <f>+Z177/N177</f>
        <v>1</v>
      </c>
      <c r="AB177" s="210">
        <v>1</v>
      </c>
      <c r="AC177" s="202" t="s">
        <v>822</v>
      </c>
    </row>
    <row r="178" spans="1:29" ht="105" x14ac:dyDescent="0.25">
      <c r="A178" s="198">
        <v>2017</v>
      </c>
      <c r="B178" s="196">
        <v>42780</v>
      </c>
      <c r="C178" s="202" t="s">
        <v>160</v>
      </c>
      <c r="D178" s="198">
        <v>19</v>
      </c>
      <c r="E178" s="202" t="s">
        <v>821</v>
      </c>
      <c r="F178" s="198">
        <v>1</v>
      </c>
      <c r="G178" s="202" t="s">
        <v>322</v>
      </c>
      <c r="H178" s="202" t="s">
        <v>79</v>
      </c>
      <c r="I178" s="203">
        <v>79960305</v>
      </c>
      <c r="J178" s="202" t="s">
        <v>818</v>
      </c>
      <c r="K178" s="202" t="s">
        <v>303</v>
      </c>
      <c r="L178" s="198">
        <v>235</v>
      </c>
      <c r="M178" s="198">
        <v>249</v>
      </c>
      <c r="N178" s="197">
        <v>22400000</v>
      </c>
      <c r="O178" s="202" t="s">
        <v>820</v>
      </c>
      <c r="P178" s="202">
        <v>0</v>
      </c>
      <c r="Q178" s="202" t="s">
        <v>871</v>
      </c>
      <c r="R178" s="202">
        <v>0</v>
      </c>
      <c r="S178" s="202" t="s">
        <v>848</v>
      </c>
      <c r="T178" s="196">
        <v>42781</v>
      </c>
      <c r="U178" s="204">
        <v>42994</v>
      </c>
      <c r="V178" s="202"/>
      <c r="W178" s="202" t="s">
        <v>820</v>
      </c>
      <c r="X178" s="202">
        <v>0</v>
      </c>
      <c r="Y178" s="202" t="s">
        <v>829</v>
      </c>
      <c r="Z178" s="197">
        <v>22400000</v>
      </c>
      <c r="AA178" s="205">
        <f>+Z178/N178</f>
        <v>1</v>
      </c>
      <c r="AB178" s="209">
        <v>1</v>
      </c>
      <c r="AC178" s="202" t="s">
        <v>822</v>
      </c>
    </row>
    <row r="179" spans="1:29" ht="120" x14ac:dyDescent="0.25">
      <c r="A179" s="198">
        <v>2017</v>
      </c>
      <c r="B179" s="196">
        <v>42780</v>
      </c>
      <c r="C179" s="202" t="s">
        <v>160</v>
      </c>
      <c r="D179" s="198">
        <v>20</v>
      </c>
      <c r="E179" s="202" t="s">
        <v>821</v>
      </c>
      <c r="F179" s="198">
        <v>1</v>
      </c>
      <c r="G179" s="202" t="s">
        <v>323</v>
      </c>
      <c r="H179" s="202" t="s">
        <v>73</v>
      </c>
      <c r="I179" s="203">
        <v>52816918</v>
      </c>
      <c r="J179" s="202" t="s">
        <v>818</v>
      </c>
      <c r="K179" s="202" t="s">
        <v>303</v>
      </c>
      <c r="L179" s="198">
        <v>236</v>
      </c>
      <c r="M179" s="198">
        <v>251</v>
      </c>
      <c r="N179" s="197">
        <v>32800000</v>
      </c>
      <c r="O179" s="202" t="s">
        <v>820</v>
      </c>
      <c r="P179" s="202">
        <v>0</v>
      </c>
      <c r="Q179" s="202" t="s">
        <v>820</v>
      </c>
      <c r="R179" s="202">
        <v>0</v>
      </c>
      <c r="S179" s="202" t="s">
        <v>824</v>
      </c>
      <c r="T179" s="196">
        <v>42781</v>
      </c>
      <c r="U179" s="204">
        <v>42992</v>
      </c>
      <c r="V179" s="202"/>
      <c r="W179" s="202" t="s">
        <v>820</v>
      </c>
      <c r="X179" s="202">
        <v>0</v>
      </c>
      <c r="Y179" s="202" t="s">
        <v>829</v>
      </c>
      <c r="Z179" s="197">
        <v>32800000</v>
      </c>
      <c r="AA179" s="205">
        <f>+Z179/N179</f>
        <v>1</v>
      </c>
      <c r="AB179" s="207">
        <v>1</v>
      </c>
      <c r="AC179" s="202" t="s">
        <v>822</v>
      </c>
    </row>
    <row r="180" spans="1:29" ht="105" x14ac:dyDescent="0.25">
      <c r="A180" s="198">
        <v>2017</v>
      </c>
      <c r="B180" s="196">
        <v>42780</v>
      </c>
      <c r="C180" s="202" t="s">
        <v>160</v>
      </c>
      <c r="D180" s="198">
        <v>22</v>
      </c>
      <c r="E180" s="202" t="s">
        <v>821</v>
      </c>
      <c r="F180" s="198">
        <v>1</v>
      </c>
      <c r="G180" s="202" t="s">
        <v>324</v>
      </c>
      <c r="H180" s="202" t="s">
        <v>185</v>
      </c>
      <c r="I180" s="203">
        <v>52865785</v>
      </c>
      <c r="J180" s="202" t="s">
        <v>818</v>
      </c>
      <c r="K180" s="202" t="s">
        <v>303</v>
      </c>
      <c r="L180" s="198" t="s">
        <v>877</v>
      </c>
      <c r="M180" s="198" t="s">
        <v>878</v>
      </c>
      <c r="N180" s="197">
        <v>30100000</v>
      </c>
      <c r="O180" s="202" t="s">
        <v>820</v>
      </c>
      <c r="P180" s="202">
        <v>0</v>
      </c>
      <c r="Q180" s="202" t="s">
        <v>825</v>
      </c>
      <c r="R180" s="197">
        <v>15050000</v>
      </c>
      <c r="S180" s="202" t="s">
        <v>848</v>
      </c>
      <c r="T180" s="196">
        <v>42780</v>
      </c>
      <c r="U180" s="204">
        <v>43097</v>
      </c>
      <c r="V180" s="202"/>
      <c r="W180" s="202" t="s">
        <v>825</v>
      </c>
      <c r="X180" s="202" t="s">
        <v>879</v>
      </c>
      <c r="Y180" s="202" t="s">
        <v>829</v>
      </c>
      <c r="Z180" s="197">
        <f>30100000+13043333</f>
        <v>43143333</v>
      </c>
      <c r="AA180" s="205">
        <f>+Z180/(N180+R180)</f>
        <v>0.95555554817275745</v>
      </c>
      <c r="AB180" s="210">
        <v>1</v>
      </c>
      <c r="AC180" s="202" t="s">
        <v>841</v>
      </c>
    </row>
    <row r="181" spans="1:29" ht="75" x14ac:dyDescent="0.25">
      <c r="A181" s="198">
        <v>2017</v>
      </c>
      <c r="B181" s="196">
        <v>42783</v>
      </c>
      <c r="C181" s="202" t="s">
        <v>160</v>
      </c>
      <c r="D181" s="198">
        <v>25</v>
      </c>
      <c r="E181" s="202" t="s">
        <v>821</v>
      </c>
      <c r="F181" s="198">
        <v>1</v>
      </c>
      <c r="G181" s="202" t="s">
        <v>329</v>
      </c>
      <c r="H181" s="202" t="s">
        <v>328</v>
      </c>
      <c r="I181" s="203">
        <v>1018448341</v>
      </c>
      <c r="J181" s="202" t="s">
        <v>818</v>
      </c>
      <c r="K181" s="202" t="s">
        <v>303</v>
      </c>
      <c r="L181" s="198" t="s">
        <v>883</v>
      </c>
      <c r="M181" s="198" t="s">
        <v>884</v>
      </c>
      <c r="N181" s="197">
        <v>21700000</v>
      </c>
      <c r="O181" s="202" t="s">
        <v>820</v>
      </c>
      <c r="P181" s="202">
        <v>0</v>
      </c>
      <c r="Q181" s="202" t="s">
        <v>825</v>
      </c>
      <c r="R181" s="197">
        <v>10023333</v>
      </c>
      <c r="S181" s="202" t="s">
        <v>848</v>
      </c>
      <c r="T181" s="196">
        <v>42789</v>
      </c>
      <c r="U181" s="204">
        <v>43098</v>
      </c>
      <c r="V181" s="202"/>
      <c r="W181" s="202" t="s">
        <v>825</v>
      </c>
      <c r="X181" s="202" t="s">
        <v>885</v>
      </c>
      <c r="Y181" s="202" t="s">
        <v>829</v>
      </c>
      <c r="Z181" s="197">
        <f>21700000+8473333</f>
        <v>30173333</v>
      </c>
      <c r="AA181" s="205">
        <f>+Z181/(N181+R181)</f>
        <v>0.95114006463318346</v>
      </c>
      <c r="AB181" s="210">
        <v>1</v>
      </c>
      <c r="AC181" s="202" t="s">
        <v>841</v>
      </c>
    </row>
    <row r="182" spans="1:29" ht="105" x14ac:dyDescent="0.25">
      <c r="A182" s="198">
        <v>2017</v>
      </c>
      <c r="B182" s="196">
        <v>42782</v>
      </c>
      <c r="C182" s="202" t="s">
        <v>160</v>
      </c>
      <c r="D182" s="198" t="s">
        <v>872</v>
      </c>
      <c r="E182" s="202" t="s">
        <v>821</v>
      </c>
      <c r="F182" s="198">
        <v>1</v>
      </c>
      <c r="G182" s="202" t="s">
        <v>330</v>
      </c>
      <c r="H182" s="202" t="s">
        <v>84</v>
      </c>
      <c r="I182" s="203">
        <v>80041124</v>
      </c>
      <c r="J182" s="202" t="s">
        <v>818</v>
      </c>
      <c r="K182" s="202" t="s">
        <v>303</v>
      </c>
      <c r="L182" s="198" t="s">
        <v>873</v>
      </c>
      <c r="M182" s="198" t="s">
        <v>874</v>
      </c>
      <c r="N182" s="197">
        <v>12000000</v>
      </c>
      <c r="O182" s="202" t="s">
        <v>820</v>
      </c>
      <c r="P182" s="202">
        <v>0</v>
      </c>
      <c r="Q182" s="202" t="s">
        <v>825</v>
      </c>
      <c r="R182" s="197">
        <v>6000000</v>
      </c>
      <c r="S182" s="202" t="s">
        <v>875</v>
      </c>
      <c r="T182" s="196">
        <v>42783</v>
      </c>
      <c r="U182" s="204">
        <v>42963</v>
      </c>
      <c r="V182" s="202"/>
      <c r="W182" s="202" t="s">
        <v>825</v>
      </c>
      <c r="X182" s="202" t="s">
        <v>876</v>
      </c>
      <c r="Y182" s="202" t="s">
        <v>829</v>
      </c>
      <c r="Z182" s="197">
        <f>12000000+6000000</f>
        <v>18000000</v>
      </c>
      <c r="AA182" s="205">
        <f>+Z182/(N182+R182)</f>
        <v>1</v>
      </c>
      <c r="AB182" s="210">
        <v>1</v>
      </c>
      <c r="AC182" s="202" t="s">
        <v>822</v>
      </c>
    </row>
    <row r="183" spans="1:29" ht="180" x14ac:dyDescent="0.25">
      <c r="A183" s="198">
        <v>2017</v>
      </c>
      <c r="B183" s="196">
        <v>42782</v>
      </c>
      <c r="C183" s="202" t="s">
        <v>160</v>
      </c>
      <c r="D183" s="198">
        <v>30</v>
      </c>
      <c r="E183" s="202" t="s">
        <v>821</v>
      </c>
      <c r="F183" s="198">
        <v>1</v>
      </c>
      <c r="G183" s="202" t="s">
        <v>333</v>
      </c>
      <c r="H183" s="202" t="s">
        <v>193</v>
      </c>
      <c r="I183" s="203">
        <v>79614766</v>
      </c>
      <c r="J183" s="202" t="s">
        <v>818</v>
      </c>
      <c r="K183" s="202" t="s">
        <v>303</v>
      </c>
      <c r="L183" s="198">
        <v>245</v>
      </c>
      <c r="M183" s="198">
        <v>259</v>
      </c>
      <c r="N183" s="197">
        <v>25303600</v>
      </c>
      <c r="O183" s="202" t="s">
        <v>820</v>
      </c>
      <c r="P183" s="202">
        <v>0</v>
      </c>
      <c r="Q183" s="202" t="s">
        <v>820</v>
      </c>
      <c r="R183" s="202">
        <v>0</v>
      </c>
      <c r="S183" s="202" t="s">
        <v>848</v>
      </c>
      <c r="T183" s="196">
        <v>42783</v>
      </c>
      <c r="U183" s="204">
        <v>42994</v>
      </c>
      <c r="V183" s="202"/>
      <c r="W183" s="202" t="s">
        <v>820</v>
      </c>
      <c r="X183" s="202">
        <v>0</v>
      </c>
      <c r="Y183" s="202" t="s">
        <v>829</v>
      </c>
      <c r="Z183" s="197">
        <v>25303600</v>
      </c>
      <c r="AA183" s="205">
        <f t="shared" ref="AA183:AA246" si="4">+Z183/N183</f>
        <v>1</v>
      </c>
      <c r="AB183" s="210">
        <v>1</v>
      </c>
      <c r="AC183" s="202" t="s">
        <v>822</v>
      </c>
    </row>
    <row r="184" spans="1:29" ht="180" x14ac:dyDescent="0.25">
      <c r="A184" s="198">
        <v>2017</v>
      </c>
      <c r="B184" s="196">
        <v>42783</v>
      </c>
      <c r="C184" s="202" t="s">
        <v>160</v>
      </c>
      <c r="D184" s="198">
        <v>31</v>
      </c>
      <c r="E184" s="202" t="s">
        <v>821</v>
      </c>
      <c r="F184" s="198">
        <v>1</v>
      </c>
      <c r="G184" s="202" t="s">
        <v>334</v>
      </c>
      <c r="H184" s="202" t="s">
        <v>109</v>
      </c>
      <c r="I184" s="203">
        <v>79765033</v>
      </c>
      <c r="J184" s="202" t="s">
        <v>818</v>
      </c>
      <c r="K184" s="202" t="s">
        <v>303</v>
      </c>
      <c r="L184" s="198">
        <v>247</v>
      </c>
      <c r="M184" s="198">
        <v>258</v>
      </c>
      <c r="N184" s="197">
        <v>31500000</v>
      </c>
      <c r="O184" s="202" t="s">
        <v>820</v>
      </c>
      <c r="P184" s="202">
        <v>0</v>
      </c>
      <c r="Q184" s="202" t="s">
        <v>820</v>
      </c>
      <c r="R184" s="202">
        <v>0</v>
      </c>
      <c r="S184" s="202" t="s">
        <v>848</v>
      </c>
      <c r="T184" s="196">
        <v>42783</v>
      </c>
      <c r="U184" s="204">
        <v>42994</v>
      </c>
      <c r="V184" s="204">
        <v>42997</v>
      </c>
      <c r="W184" s="202" t="s">
        <v>820</v>
      </c>
      <c r="X184" s="202">
        <v>0</v>
      </c>
      <c r="Y184" s="202"/>
      <c r="Z184" s="197">
        <v>31500000</v>
      </c>
      <c r="AA184" s="205">
        <f t="shared" si="4"/>
        <v>1</v>
      </c>
      <c r="AB184" s="210">
        <v>1</v>
      </c>
      <c r="AC184" s="202" t="s">
        <v>822</v>
      </c>
    </row>
    <row r="185" spans="1:29" ht="75" x14ac:dyDescent="0.25">
      <c r="A185" s="198">
        <v>2017</v>
      </c>
      <c r="B185" s="196">
        <v>42786</v>
      </c>
      <c r="C185" s="202" t="s">
        <v>160</v>
      </c>
      <c r="D185" s="198">
        <v>32</v>
      </c>
      <c r="E185" s="202" t="s">
        <v>821</v>
      </c>
      <c r="F185" s="198">
        <v>1</v>
      </c>
      <c r="G185" s="202" t="s">
        <v>336</v>
      </c>
      <c r="H185" s="202" t="s">
        <v>95</v>
      </c>
      <c r="I185" s="203">
        <v>52862078</v>
      </c>
      <c r="J185" s="202" t="s">
        <v>818</v>
      </c>
      <c r="K185" s="202" t="s">
        <v>303</v>
      </c>
      <c r="L185" s="198">
        <v>252</v>
      </c>
      <c r="M185" s="198">
        <v>265</v>
      </c>
      <c r="N185" s="197">
        <v>30100000</v>
      </c>
      <c r="O185" s="202" t="s">
        <v>820</v>
      </c>
      <c r="P185" s="202">
        <v>0</v>
      </c>
      <c r="Q185" s="202" t="s">
        <v>820</v>
      </c>
      <c r="R185" s="202">
        <v>0</v>
      </c>
      <c r="S185" s="202" t="s">
        <v>848</v>
      </c>
      <c r="T185" s="196">
        <v>42789</v>
      </c>
      <c r="U185" s="204">
        <v>43000</v>
      </c>
      <c r="V185" s="202"/>
      <c r="W185" s="202" t="s">
        <v>820</v>
      </c>
      <c r="X185" s="202">
        <v>0</v>
      </c>
      <c r="Y185" s="202" t="s">
        <v>829</v>
      </c>
      <c r="Z185" s="197">
        <v>30100000</v>
      </c>
      <c r="AA185" s="205">
        <f t="shared" si="4"/>
        <v>1</v>
      </c>
      <c r="AB185" s="210">
        <v>1</v>
      </c>
      <c r="AC185" s="202" t="s">
        <v>822</v>
      </c>
    </row>
    <row r="186" spans="1:29" ht="120" x14ac:dyDescent="0.25">
      <c r="A186" s="198">
        <v>2017</v>
      </c>
      <c r="B186" s="196">
        <v>42787</v>
      </c>
      <c r="C186" s="202" t="s">
        <v>160</v>
      </c>
      <c r="D186" s="198">
        <v>36</v>
      </c>
      <c r="E186" s="202" t="s">
        <v>821</v>
      </c>
      <c r="F186" s="198">
        <v>1</v>
      </c>
      <c r="G186" s="202" t="s">
        <v>301</v>
      </c>
      <c r="H186" s="202" t="s">
        <v>190</v>
      </c>
      <c r="I186" s="203">
        <v>79796327</v>
      </c>
      <c r="J186" s="202" t="s">
        <v>818</v>
      </c>
      <c r="K186" s="202" t="s">
        <v>303</v>
      </c>
      <c r="L186" s="198">
        <v>254</v>
      </c>
      <c r="M186" s="198">
        <v>267</v>
      </c>
      <c r="N186" s="197">
        <v>10366667</v>
      </c>
      <c r="O186" s="202" t="s">
        <v>820</v>
      </c>
      <c r="P186" s="202">
        <v>0</v>
      </c>
      <c r="Q186" s="202" t="s">
        <v>820</v>
      </c>
      <c r="R186" s="202">
        <v>0</v>
      </c>
      <c r="S186" s="202"/>
      <c r="T186" s="196">
        <v>42787</v>
      </c>
      <c r="U186" s="204">
        <v>43100</v>
      </c>
      <c r="V186" s="202"/>
      <c r="W186" s="202" t="s">
        <v>820</v>
      </c>
      <c r="X186" s="202">
        <v>0</v>
      </c>
      <c r="Y186" s="202" t="s">
        <v>829</v>
      </c>
      <c r="Z186" s="197">
        <v>9799020</v>
      </c>
      <c r="AA186" s="205">
        <f>+Z186/N186</f>
        <v>0.94524305642305284</v>
      </c>
      <c r="AB186" s="210">
        <v>1</v>
      </c>
      <c r="AC186" s="202" t="s">
        <v>841</v>
      </c>
    </row>
    <row r="187" spans="1:29" ht="105" x14ac:dyDescent="0.25">
      <c r="A187" s="198">
        <v>2017</v>
      </c>
      <c r="B187" s="196">
        <v>42787</v>
      </c>
      <c r="C187" s="202" t="s">
        <v>160</v>
      </c>
      <c r="D187" s="198">
        <v>34</v>
      </c>
      <c r="E187" s="202" t="s">
        <v>821</v>
      </c>
      <c r="F187" s="198">
        <v>1</v>
      </c>
      <c r="G187" s="202" t="s">
        <v>337</v>
      </c>
      <c r="H187" s="202" t="s">
        <v>75</v>
      </c>
      <c r="I187" s="203">
        <v>1022957446</v>
      </c>
      <c r="J187" s="202" t="s">
        <v>818</v>
      </c>
      <c r="K187" s="202" t="s">
        <v>303</v>
      </c>
      <c r="L187" s="198">
        <v>255</v>
      </c>
      <c r="M187" s="198">
        <v>266</v>
      </c>
      <c r="N187" s="197">
        <v>14700000</v>
      </c>
      <c r="O187" s="202" t="s">
        <v>820</v>
      </c>
      <c r="P187" s="202">
        <v>0</v>
      </c>
      <c r="Q187" s="202" t="s">
        <v>820</v>
      </c>
      <c r="R187" s="202">
        <v>0</v>
      </c>
      <c r="S187" s="202" t="s">
        <v>848</v>
      </c>
      <c r="T187" s="196">
        <v>42787</v>
      </c>
      <c r="U187" s="204">
        <v>42998</v>
      </c>
      <c r="V187" s="202"/>
      <c r="W187" s="202" t="s">
        <v>820</v>
      </c>
      <c r="X187" s="202">
        <v>0</v>
      </c>
      <c r="Y187" s="202" t="s">
        <v>829</v>
      </c>
      <c r="Z187" s="197">
        <v>14700000</v>
      </c>
      <c r="AA187" s="205">
        <f t="shared" si="4"/>
        <v>1</v>
      </c>
      <c r="AB187" s="210">
        <v>1</v>
      </c>
      <c r="AC187" s="202" t="s">
        <v>822</v>
      </c>
    </row>
    <row r="188" spans="1:29" ht="165" x14ac:dyDescent="0.25">
      <c r="A188" s="198">
        <v>2017</v>
      </c>
      <c r="B188" s="196">
        <v>42789</v>
      </c>
      <c r="C188" s="202" t="s">
        <v>160</v>
      </c>
      <c r="D188" s="198">
        <v>37</v>
      </c>
      <c r="E188" s="202" t="s">
        <v>821</v>
      </c>
      <c r="F188" s="198">
        <v>1</v>
      </c>
      <c r="G188" s="202" t="s">
        <v>338</v>
      </c>
      <c r="H188" s="202" t="s">
        <v>191</v>
      </c>
      <c r="I188" s="203">
        <v>52938311</v>
      </c>
      <c r="J188" s="202" t="s">
        <v>818</v>
      </c>
      <c r="K188" s="202" t="s">
        <v>303</v>
      </c>
      <c r="L188" s="198" t="s">
        <v>889</v>
      </c>
      <c r="M188" s="198" t="s">
        <v>890</v>
      </c>
      <c r="N188" s="197">
        <v>18200000</v>
      </c>
      <c r="O188" s="202" t="s">
        <v>820</v>
      </c>
      <c r="P188" s="202">
        <v>0</v>
      </c>
      <c r="Q188" s="202" t="s">
        <v>825</v>
      </c>
      <c r="R188" s="197">
        <v>8406667</v>
      </c>
      <c r="S188" s="202" t="s">
        <v>848</v>
      </c>
      <c r="T188" s="196">
        <v>42789</v>
      </c>
      <c r="U188" s="204">
        <v>43098</v>
      </c>
      <c r="V188" s="202"/>
      <c r="W188" s="202" t="s">
        <v>825</v>
      </c>
      <c r="X188" s="202" t="s">
        <v>885</v>
      </c>
      <c r="Y188" s="202" t="s">
        <v>829</v>
      </c>
      <c r="Z188" s="197">
        <f>18200000+7106667</f>
        <v>25306667</v>
      </c>
      <c r="AA188" s="205">
        <f>+Z188/(N188+R188)</f>
        <v>0.95114006575870624</v>
      </c>
      <c r="AB188" s="210">
        <v>1</v>
      </c>
      <c r="AC188" s="202" t="s">
        <v>841</v>
      </c>
    </row>
    <row r="189" spans="1:29" ht="105" x14ac:dyDescent="0.25">
      <c r="A189" s="198">
        <v>2017</v>
      </c>
      <c r="B189" s="196">
        <v>42789</v>
      </c>
      <c r="C189" s="202" t="s">
        <v>160</v>
      </c>
      <c r="D189" s="198">
        <v>39</v>
      </c>
      <c r="E189" s="202" t="s">
        <v>821</v>
      </c>
      <c r="F189" s="198">
        <v>1</v>
      </c>
      <c r="G189" s="202" t="s">
        <v>341</v>
      </c>
      <c r="H189" s="202" t="s">
        <v>216</v>
      </c>
      <c r="I189" s="203">
        <v>79415517</v>
      </c>
      <c r="J189" s="202" t="s">
        <v>818</v>
      </c>
      <c r="K189" s="202" t="s">
        <v>303</v>
      </c>
      <c r="L189" s="198" t="s">
        <v>891</v>
      </c>
      <c r="M189" s="198" t="s">
        <v>892</v>
      </c>
      <c r="N189" s="197">
        <v>19200000</v>
      </c>
      <c r="O189" s="202" t="s">
        <v>820</v>
      </c>
      <c r="P189" s="202">
        <v>0</v>
      </c>
      <c r="Q189" s="202" t="s">
        <v>825</v>
      </c>
      <c r="R189" s="197">
        <v>9600000</v>
      </c>
      <c r="S189" s="202" t="s">
        <v>875</v>
      </c>
      <c r="T189" s="196">
        <v>42790</v>
      </c>
      <c r="U189" s="204">
        <v>42970</v>
      </c>
      <c r="V189" s="202"/>
      <c r="W189" s="202" t="s">
        <v>825</v>
      </c>
      <c r="X189" s="202" t="s">
        <v>876</v>
      </c>
      <c r="Y189" s="202" t="s">
        <v>829</v>
      </c>
      <c r="Z189" s="197">
        <f>19200000+9600000</f>
        <v>28800000</v>
      </c>
      <c r="AA189" s="205">
        <f>+Z189/(N189+R189)</f>
        <v>1</v>
      </c>
      <c r="AB189" s="210">
        <v>1</v>
      </c>
      <c r="AC189" s="202" t="s">
        <v>822</v>
      </c>
    </row>
    <row r="190" spans="1:29" ht="45" x14ac:dyDescent="0.25">
      <c r="A190" s="198">
        <v>2017</v>
      </c>
      <c r="B190" s="196">
        <v>42767</v>
      </c>
      <c r="C190" s="202" t="s">
        <v>28</v>
      </c>
      <c r="D190" s="198">
        <v>12</v>
      </c>
      <c r="E190" s="202" t="s">
        <v>819</v>
      </c>
      <c r="F190" s="198" t="s">
        <v>819</v>
      </c>
      <c r="G190" s="202" t="s">
        <v>342</v>
      </c>
      <c r="H190" s="202" t="s">
        <v>70</v>
      </c>
      <c r="I190" s="203">
        <v>860011153</v>
      </c>
      <c r="J190" s="202" t="s">
        <v>818</v>
      </c>
      <c r="K190" s="202" t="s">
        <v>303</v>
      </c>
      <c r="L190" s="198">
        <v>261</v>
      </c>
      <c r="M190" s="198">
        <v>271</v>
      </c>
      <c r="N190" s="197">
        <v>52100</v>
      </c>
      <c r="O190" s="202" t="s">
        <v>820</v>
      </c>
      <c r="P190" s="202">
        <v>0</v>
      </c>
      <c r="Q190" s="202" t="s">
        <v>820</v>
      </c>
      <c r="R190" s="202">
        <v>0</v>
      </c>
      <c r="S190" s="202" t="s">
        <v>819</v>
      </c>
      <c r="T190" s="196">
        <v>42767</v>
      </c>
      <c r="U190" s="202" t="s">
        <v>819</v>
      </c>
      <c r="V190" s="202" t="s">
        <v>819</v>
      </c>
      <c r="W190" s="202" t="s">
        <v>820</v>
      </c>
      <c r="X190" s="198">
        <v>0</v>
      </c>
      <c r="Y190" s="202" t="s">
        <v>819</v>
      </c>
      <c r="Z190" s="197">
        <v>52100</v>
      </c>
      <c r="AA190" s="205">
        <f t="shared" si="4"/>
        <v>1</v>
      </c>
      <c r="AB190" s="202" t="s">
        <v>819</v>
      </c>
      <c r="AC190" s="202" t="s">
        <v>819</v>
      </c>
    </row>
    <row r="191" spans="1:29" ht="30" x14ac:dyDescent="0.25">
      <c r="A191" s="198">
        <v>2017</v>
      </c>
      <c r="B191" s="196">
        <v>42790</v>
      </c>
      <c r="C191" s="202" t="s">
        <v>164</v>
      </c>
      <c r="D191" s="198">
        <v>2</v>
      </c>
      <c r="E191" s="202" t="s">
        <v>819</v>
      </c>
      <c r="F191" s="198" t="s">
        <v>819</v>
      </c>
      <c r="G191" s="202" t="s">
        <v>343</v>
      </c>
      <c r="H191" s="202" t="s">
        <v>70</v>
      </c>
      <c r="I191" s="203">
        <v>860011153</v>
      </c>
      <c r="J191" s="202" t="s">
        <v>818</v>
      </c>
      <c r="K191" s="202" t="s">
        <v>303</v>
      </c>
      <c r="L191" s="198">
        <v>262</v>
      </c>
      <c r="M191" s="198">
        <v>274</v>
      </c>
      <c r="N191" s="197">
        <v>100</v>
      </c>
      <c r="O191" s="202" t="s">
        <v>820</v>
      </c>
      <c r="P191" s="202">
        <v>0</v>
      </c>
      <c r="Q191" s="202" t="s">
        <v>820</v>
      </c>
      <c r="R191" s="202">
        <v>0</v>
      </c>
      <c r="S191" s="202" t="s">
        <v>819</v>
      </c>
      <c r="T191" s="196">
        <v>42790</v>
      </c>
      <c r="U191" s="202" t="s">
        <v>819</v>
      </c>
      <c r="V191" s="202" t="s">
        <v>819</v>
      </c>
      <c r="W191" s="202" t="s">
        <v>820</v>
      </c>
      <c r="X191" s="202">
        <v>0</v>
      </c>
      <c r="Y191" s="202" t="s">
        <v>819</v>
      </c>
      <c r="Z191" s="197">
        <v>100</v>
      </c>
      <c r="AA191" s="205">
        <f t="shared" si="4"/>
        <v>1</v>
      </c>
      <c r="AB191" s="202" t="s">
        <v>819</v>
      </c>
      <c r="AC191" s="202" t="s">
        <v>819</v>
      </c>
    </row>
    <row r="192" spans="1:29" ht="225" x14ac:dyDescent="0.25">
      <c r="A192" s="198">
        <v>2017</v>
      </c>
      <c r="B192" s="196">
        <v>42794</v>
      </c>
      <c r="C192" s="202" t="s">
        <v>160</v>
      </c>
      <c r="D192" s="198">
        <v>41</v>
      </c>
      <c r="E192" s="202" t="s">
        <v>821</v>
      </c>
      <c r="F192" s="198">
        <v>1</v>
      </c>
      <c r="G192" s="202" t="s">
        <v>346</v>
      </c>
      <c r="H192" s="202" t="s">
        <v>74</v>
      </c>
      <c r="I192" s="203">
        <v>1031141363</v>
      </c>
      <c r="J192" s="202" t="s">
        <v>818</v>
      </c>
      <c r="K192" s="202" t="s">
        <v>303</v>
      </c>
      <c r="L192" s="198">
        <v>264</v>
      </c>
      <c r="M192" s="198">
        <v>277</v>
      </c>
      <c r="N192" s="197">
        <v>15500000</v>
      </c>
      <c r="O192" s="202" t="s">
        <v>820</v>
      </c>
      <c r="P192" s="202">
        <v>0</v>
      </c>
      <c r="Q192" s="202" t="s">
        <v>854</v>
      </c>
      <c r="R192" s="202">
        <v>0</v>
      </c>
      <c r="S192" s="202" t="s">
        <v>848</v>
      </c>
      <c r="T192" s="196">
        <v>42794</v>
      </c>
      <c r="U192" s="204">
        <v>42949</v>
      </c>
      <c r="V192" s="204">
        <v>42949</v>
      </c>
      <c r="W192" s="202" t="s">
        <v>820</v>
      </c>
      <c r="X192" s="202">
        <v>0</v>
      </c>
      <c r="Y192" s="202" t="s">
        <v>829</v>
      </c>
      <c r="Z192" s="197">
        <v>15500000</v>
      </c>
      <c r="AA192" s="205">
        <f t="shared" si="4"/>
        <v>1</v>
      </c>
      <c r="AB192" s="210">
        <v>1</v>
      </c>
      <c r="AC192" s="202" t="s">
        <v>822</v>
      </c>
    </row>
    <row r="193" spans="1:29" ht="150" x14ac:dyDescent="0.25">
      <c r="A193" s="198">
        <v>2017</v>
      </c>
      <c r="B193" s="196">
        <v>42795</v>
      </c>
      <c r="C193" s="202" t="s">
        <v>160</v>
      </c>
      <c r="D193" s="198">
        <v>42</v>
      </c>
      <c r="E193" s="202" t="s">
        <v>821</v>
      </c>
      <c r="F193" s="198">
        <v>1</v>
      </c>
      <c r="G193" s="202" t="s">
        <v>347</v>
      </c>
      <c r="H193" s="202" t="s">
        <v>82</v>
      </c>
      <c r="I193" s="203">
        <v>38610462</v>
      </c>
      <c r="J193" s="202" t="s">
        <v>818</v>
      </c>
      <c r="K193" s="202" t="s">
        <v>303</v>
      </c>
      <c r="L193" s="198" t="s">
        <v>893</v>
      </c>
      <c r="M193" s="198" t="s">
        <v>894</v>
      </c>
      <c r="N193" s="197">
        <v>32900000</v>
      </c>
      <c r="O193" s="202" t="s">
        <v>820</v>
      </c>
      <c r="P193" s="202">
        <v>0</v>
      </c>
      <c r="Q193" s="202" t="s">
        <v>825</v>
      </c>
      <c r="R193" s="197">
        <v>13003341</v>
      </c>
      <c r="S193" s="202" t="s">
        <v>848</v>
      </c>
      <c r="T193" s="196">
        <v>42800</v>
      </c>
      <c r="U193" s="204">
        <v>43097</v>
      </c>
      <c r="V193" s="202"/>
      <c r="W193" s="202" t="s">
        <v>825</v>
      </c>
      <c r="X193" s="202" t="s">
        <v>895</v>
      </c>
      <c r="Y193" s="202" t="s">
        <v>829</v>
      </c>
      <c r="Z193" s="197">
        <f>32900000+11436667</f>
        <v>44336667</v>
      </c>
      <c r="AA193" s="205">
        <f>+Z193/(N193+R193)</f>
        <v>0.96587015311151314</v>
      </c>
      <c r="AB193" s="210">
        <v>1</v>
      </c>
      <c r="AC193" s="202" t="s">
        <v>841</v>
      </c>
    </row>
    <row r="194" spans="1:29" ht="90" x14ac:dyDescent="0.25">
      <c r="A194" s="198">
        <v>2017</v>
      </c>
      <c r="B194" s="196">
        <v>42797</v>
      </c>
      <c r="C194" s="202" t="s">
        <v>160</v>
      </c>
      <c r="D194" s="198">
        <v>44</v>
      </c>
      <c r="E194" s="202" t="s">
        <v>821</v>
      </c>
      <c r="F194" s="198">
        <v>1</v>
      </c>
      <c r="G194" s="202" t="s">
        <v>351</v>
      </c>
      <c r="H194" s="202" t="s">
        <v>350</v>
      </c>
      <c r="I194" s="203">
        <v>1032462820</v>
      </c>
      <c r="J194" s="202" t="s">
        <v>818</v>
      </c>
      <c r="K194" s="202" t="s">
        <v>303</v>
      </c>
      <c r="L194" s="198" t="s">
        <v>900</v>
      </c>
      <c r="M194" s="198" t="s">
        <v>901</v>
      </c>
      <c r="N194" s="197">
        <v>14700000</v>
      </c>
      <c r="O194" s="202" t="s">
        <v>820</v>
      </c>
      <c r="P194" s="202">
        <v>0</v>
      </c>
      <c r="Q194" s="202" t="s">
        <v>825</v>
      </c>
      <c r="R194" s="197">
        <f>5810000+840000</f>
        <v>6650000</v>
      </c>
      <c r="S194" s="202" t="s">
        <v>848</v>
      </c>
      <c r="T194" s="196">
        <v>42801</v>
      </c>
      <c r="U194" s="204">
        <v>43110</v>
      </c>
      <c r="V194" s="202" t="s">
        <v>819</v>
      </c>
      <c r="W194" s="202" t="s">
        <v>825</v>
      </c>
      <c r="X194" s="202" t="s">
        <v>902</v>
      </c>
      <c r="Y194" s="202" t="s">
        <v>829</v>
      </c>
      <c r="Z194" s="197">
        <f>14700000+4760000</f>
        <v>19460000</v>
      </c>
      <c r="AA194" s="205">
        <f>+Z194/(N194+R194)</f>
        <v>0.91147540983606556</v>
      </c>
      <c r="AB194" s="205">
        <v>0.91147540983606556</v>
      </c>
      <c r="AC194" s="202" t="s">
        <v>828</v>
      </c>
    </row>
    <row r="195" spans="1:29" ht="120" x14ac:dyDescent="0.25">
      <c r="A195" s="198">
        <v>2017</v>
      </c>
      <c r="B195" s="196">
        <v>42801</v>
      </c>
      <c r="C195" s="202" t="s">
        <v>160</v>
      </c>
      <c r="D195" s="198">
        <v>48</v>
      </c>
      <c r="E195" s="202" t="s">
        <v>821</v>
      </c>
      <c r="F195" s="198">
        <v>1</v>
      </c>
      <c r="G195" s="202" t="s">
        <v>357</v>
      </c>
      <c r="H195" s="202" t="s">
        <v>356</v>
      </c>
      <c r="I195" s="203">
        <v>80772758</v>
      </c>
      <c r="J195" s="202" t="s">
        <v>818</v>
      </c>
      <c r="K195" s="202" t="s">
        <v>303</v>
      </c>
      <c r="L195" s="198" t="s">
        <v>904</v>
      </c>
      <c r="M195" s="198" t="s">
        <v>905</v>
      </c>
      <c r="N195" s="197">
        <v>25200000</v>
      </c>
      <c r="O195" s="202" t="s">
        <v>820</v>
      </c>
      <c r="P195" s="202">
        <v>0</v>
      </c>
      <c r="Q195" s="202" t="s">
        <v>825</v>
      </c>
      <c r="R195" s="197">
        <v>12600000</v>
      </c>
      <c r="S195" s="202" t="s">
        <v>849</v>
      </c>
      <c r="T195" s="196">
        <v>42803</v>
      </c>
      <c r="U195" s="204">
        <v>43077</v>
      </c>
      <c r="V195" s="202"/>
      <c r="W195" s="202" t="s">
        <v>825</v>
      </c>
      <c r="X195" s="202" t="s">
        <v>906</v>
      </c>
      <c r="Y195" s="202" t="s">
        <v>829</v>
      </c>
      <c r="Z195" s="197">
        <f>25200000+12600000</f>
        <v>37800000</v>
      </c>
      <c r="AA195" s="205">
        <f>+Z195/(N195+R195)</f>
        <v>1</v>
      </c>
      <c r="AB195" s="210">
        <v>1</v>
      </c>
      <c r="AC195" s="202" t="s">
        <v>822</v>
      </c>
    </row>
    <row r="196" spans="1:29" ht="30" x14ac:dyDescent="0.25">
      <c r="A196" s="198">
        <v>2017</v>
      </c>
      <c r="B196" s="196">
        <v>42755</v>
      </c>
      <c r="C196" s="202" t="s">
        <v>28</v>
      </c>
      <c r="D196" s="198">
        <v>2</v>
      </c>
      <c r="E196" s="202" t="s">
        <v>819</v>
      </c>
      <c r="F196" s="198" t="s">
        <v>819</v>
      </c>
      <c r="G196" s="202" t="s">
        <v>358</v>
      </c>
      <c r="H196" s="202" t="s">
        <v>70</v>
      </c>
      <c r="I196" s="203">
        <v>860011153</v>
      </c>
      <c r="J196" s="202" t="s">
        <v>818</v>
      </c>
      <c r="K196" s="202" t="s">
        <v>303</v>
      </c>
      <c r="L196" s="198">
        <v>277</v>
      </c>
      <c r="M196" s="198">
        <v>300</v>
      </c>
      <c r="N196" s="197">
        <v>58500</v>
      </c>
      <c r="O196" s="202" t="s">
        <v>820</v>
      </c>
      <c r="P196" s="202">
        <v>0</v>
      </c>
      <c r="Q196" s="202" t="s">
        <v>820</v>
      </c>
      <c r="R196" s="202">
        <v>0</v>
      </c>
      <c r="S196" s="202" t="s">
        <v>819</v>
      </c>
      <c r="T196" s="196">
        <v>42755</v>
      </c>
      <c r="U196" s="202" t="s">
        <v>819</v>
      </c>
      <c r="V196" s="202" t="s">
        <v>819</v>
      </c>
      <c r="W196" s="202" t="s">
        <v>820</v>
      </c>
      <c r="X196" s="202">
        <v>0</v>
      </c>
      <c r="Y196" s="202" t="s">
        <v>819</v>
      </c>
      <c r="Z196" s="197">
        <v>58500</v>
      </c>
      <c r="AA196" s="205">
        <f t="shared" si="4"/>
        <v>1</v>
      </c>
      <c r="AB196" s="202" t="s">
        <v>819</v>
      </c>
      <c r="AC196" s="202" t="s">
        <v>819</v>
      </c>
    </row>
    <row r="197" spans="1:29" ht="30" x14ac:dyDescent="0.25">
      <c r="A197" s="198">
        <v>2017</v>
      </c>
      <c r="B197" s="196">
        <v>42826</v>
      </c>
      <c r="C197" s="202" t="s">
        <v>28</v>
      </c>
      <c r="D197" s="198">
        <v>4</v>
      </c>
      <c r="E197" s="202" t="s">
        <v>819</v>
      </c>
      <c r="F197" s="198" t="s">
        <v>819</v>
      </c>
      <c r="G197" s="202" t="s">
        <v>358</v>
      </c>
      <c r="H197" s="202" t="s">
        <v>70</v>
      </c>
      <c r="I197" s="203">
        <v>860011153</v>
      </c>
      <c r="J197" s="202" t="s">
        <v>818</v>
      </c>
      <c r="K197" s="202" t="s">
        <v>303</v>
      </c>
      <c r="L197" s="198">
        <v>293</v>
      </c>
      <c r="M197" s="198">
        <v>319</v>
      </c>
      <c r="N197" s="197">
        <v>58500</v>
      </c>
      <c r="O197" s="202" t="s">
        <v>820</v>
      </c>
      <c r="P197" s="202">
        <v>0</v>
      </c>
      <c r="Q197" s="202" t="s">
        <v>820</v>
      </c>
      <c r="R197" s="202">
        <v>0</v>
      </c>
      <c r="S197" s="202" t="s">
        <v>819</v>
      </c>
      <c r="T197" s="196">
        <v>42826</v>
      </c>
      <c r="U197" s="202" t="s">
        <v>819</v>
      </c>
      <c r="V197" s="202" t="s">
        <v>819</v>
      </c>
      <c r="W197" s="202" t="s">
        <v>820</v>
      </c>
      <c r="X197" s="202">
        <v>0</v>
      </c>
      <c r="Y197" s="202" t="s">
        <v>819</v>
      </c>
      <c r="Z197" s="197">
        <v>58500</v>
      </c>
      <c r="AA197" s="205">
        <f t="shared" si="4"/>
        <v>1</v>
      </c>
      <c r="AB197" s="202" t="s">
        <v>819</v>
      </c>
      <c r="AC197" s="202" t="s">
        <v>819</v>
      </c>
    </row>
    <row r="198" spans="1:29" ht="30" x14ac:dyDescent="0.25">
      <c r="A198" s="198">
        <v>2017</v>
      </c>
      <c r="B198" s="196">
        <v>42826</v>
      </c>
      <c r="C198" s="202" t="s">
        <v>28</v>
      </c>
      <c r="D198" s="198">
        <v>5</v>
      </c>
      <c r="E198" s="202" t="s">
        <v>819</v>
      </c>
      <c r="F198" s="198" t="s">
        <v>819</v>
      </c>
      <c r="G198" s="202" t="s">
        <v>358</v>
      </c>
      <c r="H198" s="202" t="s">
        <v>70</v>
      </c>
      <c r="I198" s="203">
        <v>860011153</v>
      </c>
      <c r="J198" s="202" t="s">
        <v>818</v>
      </c>
      <c r="K198" s="202" t="s">
        <v>303</v>
      </c>
      <c r="L198" s="198">
        <v>301</v>
      </c>
      <c r="M198" s="198">
        <v>343</v>
      </c>
      <c r="N198" s="197">
        <v>58500</v>
      </c>
      <c r="O198" s="202" t="s">
        <v>820</v>
      </c>
      <c r="P198" s="202">
        <v>0</v>
      </c>
      <c r="Q198" s="202" t="s">
        <v>820</v>
      </c>
      <c r="R198" s="202">
        <v>0</v>
      </c>
      <c r="S198" s="202" t="s">
        <v>819</v>
      </c>
      <c r="T198" s="196">
        <v>42826</v>
      </c>
      <c r="U198" s="202" t="s">
        <v>819</v>
      </c>
      <c r="V198" s="202" t="s">
        <v>819</v>
      </c>
      <c r="W198" s="202" t="s">
        <v>820</v>
      </c>
      <c r="X198" s="202">
        <v>0</v>
      </c>
      <c r="Y198" s="202" t="s">
        <v>819</v>
      </c>
      <c r="Z198" s="197">
        <v>58500</v>
      </c>
      <c r="AA198" s="205">
        <f t="shared" si="4"/>
        <v>1</v>
      </c>
      <c r="AB198" s="202" t="s">
        <v>819</v>
      </c>
      <c r="AC198" s="202" t="s">
        <v>819</v>
      </c>
    </row>
    <row r="199" spans="1:29" ht="45" x14ac:dyDescent="0.25">
      <c r="A199" s="198">
        <v>2017</v>
      </c>
      <c r="B199" s="196">
        <v>42887</v>
      </c>
      <c r="C199" s="202" t="s">
        <v>28</v>
      </c>
      <c r="D199" s="198">
        <v>6</v>
      </c>
      <c r="E199" s="202" t="s">
        <v>819</v>
      </c>
      <c r="F199" s="198" t="s">
        <v>819</v>
      </c>
      <c r="G199" s="202" t="s">
        <v>589</v>
      </c>
      <c r="H199" s="202" t="s">
        <v>70</v>
      </c>
      <c r="I199" s="203">
        <v>860011153</v>
      </c>
      <c r="J199" s="202" t="s">
        <v>818</v>
      </c>
      <c r="K199" s="202" t="s">
        <v>303</v>
      </c>
      <c r="L199" s="198">
        <v>319</v>
      </c>
      <c r="M199" s="198">
        <v>361</v>
      </c>
      <c r="N199" s="197">
        <v>58500</v>
      </c>
      <c r="O199" s="202" t="s">
        <v>820</v>
      </c>
      <c r="P199" s="202">
        <v>0</v>
      </c>
      <c r="Q199" s="202" t="s">
        <v>820</v>
      </c>
      <c r="R199" s="202">
        <v>0</v>
      </c>
      <c r="S199" s="202" t="s">
        <v>819</v>
      </c>
      <c r="T199" s="196">
        <v>42887</v>
      </c>
      <c r="U199" s="202" t="s">
        <v>819</v>
      </c>
      <c r="V199" s="202" t="s">
        <v>819</v>
      </c>
      <c r="W199" s="202" t="s">
        <v>820</v>
      </c>
      <c r="X199" s="202">
        <v>0</v>
      </c>
      <c r="Y199" s="202" t="s">
        <v>819</v>
      </c>
      <c r="Z199" s="197">
        <v>58500</v>
      </c>
      <c r="AA199" s="205">
        <f t="shared" si="4"/>
        <v>1</v>
      </c>
      <c r="AB199" s="202" t="s">
        <v>819</v>
      </c>
      <c r="AC199" s="202" t="s">
        <v>819</v>
      </c>
    </row>
    <row r="200" spans="1:29" ht="120" x14ac:dyDescent="0.25">
      <c r="A200" s="198">
        <v>2017</v>
      </c>
      <c r="B200" s="196">
        <v>42893</v>
      </c>
      <c r="C200" s="202" t="s">
        <v>160</v>
      </c>
      <c r="D200" s="198">
        <v>55</v>
      </c>
      <c r="E200" s="202" t="s">
        <v>821</v>
      </c>
      <c r="F200" s="198">
        <v>1</v>
      </c>
      <c r="G200" s="202" t="s">
        <v>593</v>
      </c>
      <c r="H200" s="202" t="s">
        <v>592</v>
      </c>
      <c r="I200" s="203">
        <v>79472050</v>
      </c>
      <c r="J200" s="202" t="s">
        <v>818</v>
      </c>
      <c r="K200" s="202" t="s">
        <v>303</v>
      </c>
      <c r="L200" s="198">
        <v>322</v>
      </c>
      <c r="M200" s="198">
        <v>374</v>
      </c>
      <c r="N200" s="197">
        <v>42496667</v>
      </c>
      <c r="O200" s="202" t="s">
        <v>820</v>
      </c>
      <c r="P200" s="202">
        <v>0</v>
      </c>
      <c r="Q200" s="202" t="s">
        <v>820</v>
      </c>
      <c r="R200" s="202">
        <v>0</v>
      </c>
      <c r="S200" s="202" t="s">
        <v>913</v>
      </c>
      <c r="T200" s="196">
        <v>42893</v>
      </c>
      <c r="U200" s="204">
        <v>43104</v>
      </c>
      <c r="V200" s="202" t="s">
        <v>819</v>
      </c>
      <c r="W200" s="202" t="s">
        <v>820</v>
      </c>
      <c r="X200" s="202">
        <v>0</v>
      </c>
      <c r="Y200" s="202" t="s">
        <v>829</v>
      </c>
      <c r="Z200" s="197">
        <v>38226667</v>
      </c>
      <c r="AA200" s="205">
        <f t="shared" si="4"/>
        <v>0.89952153188860673</v>
      </c>
      <c r="AB200" s="206">
        <v>0.89952153188860673</v>
      </c>
      <c r="AC200" s="202" t="s">
        <v>828</v>
      </c>
    </row>
    <row r="201" spans="1:29" ht="90" x14ac:dyDescent="0.25">
      <c r="A201" s="198">
        <v>2017</v>
      </c>
      <c r="B201" s="196">
        <v>42888</v>
      </c>
      <c r="C201" s="202" t="s">
        <v>160</v>
      </c>
      <c r="D201" s="198">
        <v>56</v>
      </c>
      <c r="E201" s="202" t="s">
        <v>821</v>
      </c>
      <c r="F201" s="198">
        <v>1</v>
      </c>
      <c r="G201" s="202" t="s">
        <v>591</v>
      </c>
      <c r="H201" s="202" t="s">
        <v>590</v>
      </c>
      <c r="I201" s="203">
        <v>1020770122</v>
      </c>
      <c r="J201" s="202" t="s">
        <v>818</v>
      </c>
      <c r="K201" s="202" t="s">
        <v>303</v>
      </c>
      <c r="L201" s="198" t="s">
        <v>914</v>
      </c>
      <c r="M201" s="198" t="s">
        <v>915</v>
      </c>
      <c r="N201" s="197">
        <v>29956667</v>
      </c>
      <c r="O201" s="202" t="s">
        <v>820</v>
      </c>
      <c r="P201" s="202">
        <v>0</v>
      </c>
      <c r="Q201" s="202" t="s">
        <v>825</v>
      </c>
      <c r="R201" s="197">
        <v>1003333</v>
      </c>
      <c r="S201" s="202" t="s">
        <v>913</v>
      </c>
      <c r="T201" s="196">
        <v>42892</v>
      </c>
      <c r="U201" s="204">
        <v>43110</v>
      </c>
      <c r="V201" s="202" t="s">
        <v>819</v>
      </c>
      <c r="W201" s="202" t="s">
        <v>825</v>
      </c>
      <c r="X201" s="202" t="s">
        <v>916</v>
      </c>
      <c r="Y201" s="202" t="s">
        <v>829</v>
      </c>
      <c r="Z201" s="197">
        <v>27090000</v>
      </c>
      <c r="AA201" s="205">
        <f t="shared" si="4"/>
        <v>0.90430621003331246</v>
      </c>
      <c r="AB201" s="206">
        <v>0.90430621003331246</v>
      </c>
      <c r="AC201" s="202" t="s">
        <v>828</v>
      </c>
    </row>
    <row r="202" spans="1:29" ht="90" x14ac:dyDescent="0.25">
      <c r="A202" s="198">
        <v>2017</v>
      </c>
      <c r="B202" s="196">
        <v>42908</v>
      </c>
      <c r="C202" s="202" t="s">
        <v>160</v>
      </c>
      <c r="D202" s="198">
        <v>59</v>
      </c>
      <c r="E202" s="202" t="s">
        <v>821</v>
      </c>
      <c r="F202" s="198">
        <v>1</v>
      </c>
      <c r="G202" s="202" t="s">
        <v>598</v>
      </c>
      <c r="H202" s="202" t="s">
        <v>597</v>
      </c>
      <c r="I202" s="203">
        <v>1098771185</v>
      </c>
      <c r="J202" s="202" t="s">
        <v>818</v>
      </c>
      <c r="K202" s="202" t="s">
        <v>303</v>
      </c>
      <c r="L202" s="198">
        <v>334</v>
      </c>
      <c r="M202" s="198">
        <v>383</v>
      </c>
      <c r="N202" s="197">
        <v>17733333</v>
      </c>
      <c r="O202" s="202" t="s">
        <v>820</v>
      </c>
      <c r="P202" s="202">
        <v>0</v>
      </c>
      <c r="Q202" s="202" t="s">
        <v>820</v>
      </c>
      <c r="R202" s="202">
        <v>0</v>
      </c>
      <c r="S202" s="202" t="s">
        <v>917</v>
      </c>
      <c r="T202" s="196">
        <v>42913</v>
      </c>
      <c r="U202" s="204">
        <v>43105</v>
      </c>
      <c r="V202" s="202" t="s">
        <v>819</v>
      </c>
      <c r="W202" s="202" t="s">
        <v>820</v>
      </c>
      <c r="X202" s="202">
        <v>0</v>
      </c>
      <c r="Y202" s="202" t="s">
        <v>829</v>
      </c>
      <c r="Z202" s="197">
        <v>15680000</v>
      </c>
      <c r="AA202" s="205">
        <f t="shared" si="4"/>
        <v>0.88421054293628842</v>
      </c>
      <c r="AB202" s="208">
        <v>0.88421054293628842</v>
      </c>
      <c r="AC202" s="202" t="s">
        <v>828</v>
      </c>
    </row>
    <row r="203" spans="1:29" ht="45" x14ac:dyDescent="0.25">
      <c r="A203" s="198">
        <v>2017</v>
      </c>
      <c r="B203" s="196">
        <v>42917</v>
      </c>
      <c r="C203" s="202" t="s">
        <v>28</v>
      </c>
      <c r="D203" s="198">
        <v>7</v>
      </c>
      <c r="E203" s="202" t="s">
        <v>819</v>
      </c>
      <c r="F203" s="198" t="s">
        <v>819</v>
      </c>
      <c r="G203" s="202" t="s">
        <v>589</v>
      </c>
      <c r="H203" s="202" t="s">
        <v>70</v>
      </c>
      <c r="I203" s="203">
        <v>860011153</v>
      </c>
      <c r="J203" s="202" t="s">
        <v>818</v>
      </c>
      <c r="K203" s="202" t="s">
        <v>303</v>
      </c>
      <c r="L203" s="198">
        <v>340</v>
      </c>
      <c r="M203" s="198">
        <v>401</v>
      </c>
      <c r="N203" s="197">
        <v>58500</v>
      </c>
      <c r="O203" s="202" t="s">
        <v>820</v>
      </c>
      <c r="P203" s="202">
        <v>0</v>
      </c>
      <c r="Q203" s="202" t="s">
        <v>820</v>
      </c>
      <c r="R203" s="202">
        <v>0</v>
      </c>
      <c r="S203" s="202" t="s">
        <v>819</v>
      </c>
      <c r="T203" s="196">
        <v>42917</v>
      </c>
      <c r="U203" s="202" t="s">
        <v>819</v>
      </c>
      <c r="V203" s="202" t="s">
        <v>819</v>
      </c>
      <c r="W203" s="202" t="s">
        <v>820</v>
      </c>
      <c r="X203" s="202">
        <v>0</v>
      </c>
      <c r="Y203" s="202" t="s">
        <v>819</v>
      </c>
      <c r="Z203" s="197">
        <v>58500</v>
      </c>
      <c r="AA203" s="205">
        <f t="shared" si="4"/>
        <v>1</v>
      </c>
      <c r="AB203" s="202" t="s">
        <v>819</v>
      </c>
      <c r="AC203" s="202" t="s">
        <v>819</v>
      </c>
    </row>
    <row r="204" spans="1:29" ht="120" x14ac:dyDescent="0.25">
      <c r="A204" s="198">
        <v>2017</v>
      </c>
      <c r="B204" s="196">
        <v>42942</v>
      </c>
      <c r="C204" s="202" t="s">
        <v>160</v>
      </c>
      <c r="D204" s="198">
        <v>62</v>
      </c>
      <c r="E204" s="202" t="s">
        <v>821</v>
      </c>
      <c r="F204" s="198">
        <v>1</v>
      </c>
      <c r="G204" s="202" t="s">
        <v>603</v>
      </c>
      <c r="H204" s="202" t="s">
        <v>602</v>
      </c>
      <c r="I204" s="203">
        <v>79502612</v>
      </c>
      <c r="J204" s="202" t="s">
        <v>818</v>
      </c>
      <c r="K204" s="202" t="s">
        <v>303</v>
      </c>
      <c r="L204" s="198" t="s">
        <v>924</v>
      </c>
      <c r="M204" s="198" t="s">
        <v>925</v>
      </c>
      <c r="N204" s="197">
        <v>10466666</v>
      </c>
      <c r="O204" s="202" t="s">
        <v>820</v>
      </c>
      <c r="P204" s="202">
        <v>0</v>
      </c>
      <c r="Q204" s="202" t="s">
        <v>825</v>
      </c>
      <c r="R204" s="197">
        <v>533333</v>
      </c>
      <c r="S204" s="202" t="s">
        <v>927</v>
      </c>
      <c r="T204" s="196">
        <v>42943</v>
      </c>
      <c r="U204" s="204">
        <v>43110</v>
      </c>
      <c r="V204" s="202" t="s">
        <v>819</v>
      </c>
      <c r="W204" s="202" t="s">
        <v>825</v>
      </c>
      <c r="X204" s="202" t="s">
        <v>928</v>
      </c>
      <c r="Y204" s="202" t="s">
        <v>829</v>
      </c>
      <c r="Z204" s="197">
        <v>9200000</v>
      </c>
      <c r="AA204" s="205">
        <f>+Z204/(N204+R204)</f>
        <v>0.83636371239670115</v>
      </c>
      <c r="AB204" s="208">
        <v>0.83636371239670115</v>
      </c>
      <c r="AC204" s="202" t="s">
        <v>828</v>
      </c>
    </row>
    <row r="205" spans="1:29" ht="45" x14ac:dyDescent="0.25">
      <c r="A205" s="198">
        <v>2017</v>
      </c>
      <c r="B205" s="196">
        <v>42948</v>
      </c>
      <c r="C205" s="202" t="s">
        <v>28</v>
      </c>
      <c r="D205" s="198">
        <v>8</v>
      </c>
      <c r="E205" s="202" t="s">
        <v>819</v>
      </c>
      <c r="F205" s="198" t="s">
        <v>819</v>
      </c>
      <c r="G205" s="202" t="s">
        <v>690</v>
      </c>
      <c r="H205" s="202" t="s">
        <v>70</v>
      </c>
      <c r="I205" s="203">
        <v>860011153</v>
      </c>
      <c r="J205" s="202" t="s">
        <v>818</v>
      </c>
      <c r="K205" s="202" t="s">
        <v>303</v>
      </c>
      <c r="L205" s="198">
        <v>361</v>
      </c>
      <c r="M205" s="198">
        <v>432</v>
      </c>
      <c r="N205" s="197">
        <v>58500</v>
      </c>
      <c r="O205" s="202" t="s">
        <v>820</v>
      </c>
      <c r="P205" s="202">
        <v>0</v>
      </c>
      <c r="Q205" s="202" t="s">
        <v>820</v>
      </c>
      <c r="R205" s="202">
        <v>0</v>
      </c>
      <c r="S205" s="202" t="s">
        <v>819</v>
      </c>
      <c r="T205" s="196">
        <v>42948</v>
      </c>
      <c r="U205" s="202" t="s">
        <v>819</v>
      </c>
      <c r="V205" s="202" t="s">
        <v>819</v>
      </c>
      <c r="W205" s="202" t="s">
        <v>820</v>
      </c>
      <c r="X205" s="202">
        <v>0</v>
      </c>
      <c r="Y205" s="202" t="s">
        <v>819</v>
      </c>
      <c r="Z205" s="197">
        <v>58500</v>
      </c>
      <c r="AA205" s="205">
        <f t="shared" si="4"/>
        <v>1</v>
      </c>
      <c r="AB205" s="202" t="s">
        <v>819</v>
      </c>
      <c r="AC205" s="202" t="s">
        <v>819</v>
      </c>
    </row>
    <row r="206" spans="1:29" ht="90" x14ac:dyDescent="0.25">
      <c r="A206" s="198">
        <v>2017</v>
      </c>
      <c r="B206" s="196">
        <v>42957</v>
      </c>
      <c r="C206" s="202" t="s">
        <v>160</v>
      </c>
      <c r="D206" s="198">
        <v>65</v>
      </c>
      <c r="E206" s="202" t="s">
        <v>821</v>
      </c>
      <c r="F206" s="198">
        <v>1</v>
      </c>
      <c r="G206" s="202" t="s">
        <v>692</v>
      </c>
      <c r="H206" s="202" t="s">
        <v>84</v>
      </c>
      <c r="I206" s="203">
        <v>80041124</v>
      </c>
      <c r="J206" s="202" t="s">
        <v>818</v>
      </c>
      <c r="K206" s="202" t="s">
        <v>303</v>
      </c>
      <c r="L206" s="198" t="s">
        <v>932</v>
      </c>
      <c r="M206" s="198" t="s">
        <v>933</v>
      </c>
      <c r="N206" s="197">
        <v>13300000</v>
      </c>
      <c r="O206" s="202" t="s">
        <v>820</v>
      </c>
      <c r="P206" s="202">
        <v>0</v>
      </c>
      <c r="Q206" s="202" t="s">
        <v>825</v>
      </c>
      <c r="R206" s="197">
        <v>1100000</v>
      </c>
      <c r="S206" s="202" t="s">
        <v>934</v>
      </c>
      <c r="T206" s="196">
        <v>42965</v>
      </c>
      <c r="U206" s="204">
        <v>43110</v>
      </c>
      <c r="V206" s="202" t="s">
        <v>819</v>
      </c>
      <c r="W206" s="202" t="s">
        <v>825</v>
      </c>
      <c r="X206" s="202" t="s">
        <v>935</v>
      </c>
      <c r="Y206" s="202" t="s">
        <v>829</v>
      </c>
      <c r="Z206" s="197">
        <v>11700000</v>
      </c>
      <c r="AA206" s="205">
        <f>+Z206/(N206+R206)</f>
        <v>0.8125</v>
      </c>
      <c r="AB206" s="208">
        <v>0.8125</v>
      </c>
      <c r="AC206" s="202" t="s">
        <v>828</v>
      </c>
    </row>
    <row r="207" spans="1:29" ht="165" x14ac:dyDescent="0.25">
      <c r="A207" s="198">
        <v>2017</v>
      </c>
      <c r="B207" s="196">
        <v>42979</v>
      </c>
      <c r="C207" s="202" t="s">
        <v>160</v>
      </c>
      <c r="D207" s="198">
        <v>66</v>
      </c>
      <c r="E207" s="202" t="s">
        <v>821</v>
      </c>
      <c r="F207" s="198">
        <v>1</v>
      </c>
      <c r="G207" s="202" t="s">
        <v>693</v>
      </c>
      <c r="H207" s="202" t="s">
        <v>216</v>
      </c>
      <c r="I207" s="203">
        <v>79415517</v>
      </c>
      <c r="J207" s="202" t="s">
        <v>818</v>
      </c>
      <c r="K207" s="202" t="s">
        <v>303</v>
      </c>
      <c r="L207" s="198">
        <v>370</v>
      </c>
      <c r="M207" s="198">
        <v>442</v>
      </c>
      <c r="N207" s="197">
        <v>19040000</v>
      </c>
      <c r="O207" s="202" t="s">
        <v>820</v>
      </c>
      <c r="P207" s="202">
        <v>0</v>
      </c>
      <c r="Q207" s="202" t="s">
        <v>820</v>
      </c>
      <c r="R207" s="202">
        <v>0</v>
      </c>
      <c r="S207" s="202" t="s">
        <v>936</v>
      </c>
      <c r="T207" s="196">
        <v>42979</v>
      </c>
      <c r="U207" s="204">
        <v>43098</v>
      </c>
      <c r="V207" s="202"/>
      <c r="W207" s="202" t="s">
        <v>820</v>
      </c>
      <c r="X207" s="202">
        <v>0</v>
      </c>
      <c r="Y207" s="202" t="s">
        <v>829</v>
      </c>
      <c r="Z207" s="197">
        <v>16640000</v>
      </c>
      <c r="AA207" s="205">
        <f t="shared" si="4"/>
        <v>0.87394957983193278</v>
      </c>
      <c r="AB207" s="210">
        <v>1</v>
      </c>
      <c r="AC207" s="202" t="s">
        <v>841</v>
      </c>
    </row>
    <row r="208" spans="1:29" ht="45" x14ac:dyDescent="0.25">
      <c r="A208" s="198">
        <v>2017</v>
      </c>
      <c r="B208" s="196">
        <v>42979</v>
      </c>
      <c r="C208" s="202" t="s">
        <v>28</v>
      </c>
      <c r="D208" s="198">
        <v>9</v>
      </c>
      <c r="E208" s="202" t="s">
        <v>819</v>
      </c>
      <c r="F208" s="198" t="s">
        <v>819</v>
      </c>
      <c r="G208" s="202" t="s">
        <v>690</v>
      </c>
      <c r="H208" s="202" t="s">
        <v>70</v>
      </c>
      <c r="I208" s="203">
        <v>860011153</v>
      </c>
      <c r="J208" s="202" t="s">
        <v>818</v>
      </c>
      <c r="K208" s="202" t="s">
        <v>303</v>
      </c>
      <c r="L208" s="198">
        <v>375</v>
      </c>
      <c r="M208" s="198">
        <v>445</v>
      </c>
      <c r="N208" s="197">
        <v>58500</v>
      </c>
      <c r="O208" s="202" t="s">
        <v>820</v>
      </c>
      <c r="P208" s="202">
        <v>0</v>
      </c>
      <c r="Q208" s="202" t="s">
        <v>820</v>
      </c>
      <c r="R208" s="202">
        <v>0</v>
      </c>
      <c r="S208" s="202" t="s">
        <v>819</v>
      </c>
      <c r="T208" s="196">
        <v>42979</v>
      </c>
      <c r="U208" s="202" t="s">
        <v>819</v>
      </c>
      <c r="V208" s="202" t="s">
        <v>819</v>
      </c>
      <c r="W208" s="202" t="s">
        <v>820</v>
      </c>
      <c r="X208" s="198">
        <v>0</v>
      </c>
      <c r="Y208" s="202" t="s">
        <v>819</v>
      </c>
      <c r="Z208" s="197">
        <v>58500</v>
      </c>
      <c r="AA208" s="205">
        <f t="shared" si="4"/>
        <v>1</v>
      </c>
      <c r="AB208" s="198" t="s">
        <v>819</v>
      </c>
      <c r="AC208" s="202" t="s">
        <v>819</v>
      </c>
    </row>
    <row r="209" spans="1:29" ht="135" x14ac:dyDescent="0.25">
      <c r="A209" s="198">
        <v>2017</v>
      </c>
      <c r="B209" s="196">
        <v>43011</v>
      </c>
      <c r="C209" s="202" t="s">
        <v>158</v>
      </c>
      <c r="D209" s="198">
        <v>84</v>
      </c>
      <c r="E209" s="202" t="s">
        <v>842</v>
      </c>
      <c r="F209" s="198">
        <v>2</v>
      </c>
      <c r="G209" s="202" t="s">
        <v>716</v>
      </c>
      <c r="H209" s="202" t="s">
        <v>715</v>
      </c>
      <c r="I209" s="203">
        <v>900094086</v>
      </c>
      <c r="J209" s="202" t="s">
        <v>818</v>
      </c>
      <c r="K209" s="202" t="s">
        <v>303</v>
      </c>
      <c r="L209" s="198">
        <v>384</v>
      </c>
      <c r="M209" s="198">
        <v>504</v>
      </c>
      <c r="N209" s="197">
        <v>9520000</v>
      </c>
      <c r="O209" s="202" t="s">
        <v>820</v>
      </c>
      <c r="P209" s="202">
        <v>0</v>
      </c>
      <c r="Q209" s="202" t="s">
        <v>820</v>
      </c>
      <c r="R209" s="202">
        <v>0</v>
      </c>
      <c r="S209" s="202" t="s">
        <v>960</v>
      </c>
      <c r="T209" s="196">
        <v>43026</v>
      </c>
      <c r="U209" s="204">
        <v>43071</v>
      </c>
      <c r="V209" s="202"/>
      <c r="W209" s="202" t="s">
        <v>825</v>
      </c>
      <c r="X209" s="202" t="s">
        <v>911</v>
      </c>
      <c r="Y209" s="202" t="s">
        <v>829</v>
      </c>
      <c r="Z209" s="197">
        <v>9520000</v>
      </c>
      <c r="AA209" s="205">
        <f t="shared" si="4"/>
        <v>1</v>
      </c>
      <c r="AB209" s="210">
        <v>1</v>
      </c>
      <c r="AC209" s="202" t="s">
        <v>841</v>
      </c>
    </row>
    <row r="210" spans="1:29" ht="150" x14ac:dyDescent="0.25">
      <c r="A210" s="198">
        <v>2017</v>
      </c>
      <c r="B210" s="196">
        <v>42998</v>
      </c>
      <c r="C210" s="202" t="s">
        <v>160</v>
      </c>
      <c r="D210" s="198">
        <v>70</v>
      </c>
      <c r="E210" s="202" t="s">
        <v>821</v>
      </c>
      <c r="F210" s="198">
        <v>1</v>
      </c>
      <c r="G210" s="202" t="s">
        <v>701</v>
      </c>
      <c r="H210" s="202" t="s">
        <v>700</v>
      </c>
      <c r="I210" s="203">
        <v>51749302</v>
      </c>
      <c r="J210" s="202" t="s">
        <v>818</v>
      </c>
      <c r="K210" s="202" t="s">
        <v>303</v>
      </c>
      <c r="L210" s="198">
        <v>386</v>
      </c>
      <c r="M210" s="198">
        <v>468</v>
      </c>
      <c r="N210" s="197">
        <v>10230000</v>
      </c>
      <c r="O210" s="202" t="s">
        <v>820</v>
      </c>
      <c r="P210" s="202">
        <v>0</v>
      </c>
      <c r="Q210" s="202" t="s">
        <v>820</v>
      </c>
      <c r="R210" s="202">
        <v>0</v>
      </c>
      <c r="S210" s="202" t="s">
        <v>943</v>
      </c>
      <c r="T210" s="196">
        <v>43000</v>
      </c>
      <c r="U210" s="204">
        <v>43099</v>
      </c>
      <c r="V210" s="202"/>
      <c r="W210" s="202" t="s">
        <v>820</v>
      </c>
      <c r="X210" s="202">
        <v>0</v>
      </c>
      <c r="Y210" s="202" t="s">
        <v>829</v>
      </c>
      <c r="Z210" s="197">
        <v>8576667</v>
      </c>
      <c r="AA210" s="205">
        <f>+Z210/N210</f>
        <v>0.83838387096774192</v>
      </c>
      <c r="AB210" s="210">
        <v>1</v>
      </c>
      <c r="AC210" s="202" t="s">
        <v>841</v>
      </c>
    </row>
    <row r="211" spans="1:29" ht="120" x14ac:dyDescent="0.25">
      <c r="A211" s="198">
        <v>2017</v>
      </c>
      <c r="B211" s="196">
        <v>43000</v>
      </c>
      <c r="C211" s="202" t="s">
        <v>160</v>
      </c>
      <c r="D211" s="198">
        <v>73</v>
      </c>
      <c r="E211" s="202" t="s">
        <v>821</v>
      </c>
      <c r="F211" s="198">
        <v>1</v>
      </c>
      <c r="G211" s="202" t="s">
        <v>704</v>
      </c>
      <c r="H211" s="202" t="s">
        <v>224</v>
      </c>
      <c r="I211" s="203">
        <v>1144037315</v>
      </c>
      <c r="J211" s="202" t="s">
        <v>818</v>
      </c>
      <c r="K211" s="202" t="s">
        <v>303</v>
      </c>
      <c r="L211" s="198">
        <v>395</v>
      </c>
      <c r="M211" s="198">
        <v>471</v>
      </c>
      <c r="N211" s="197">
        <v>14373333</v>
      </c>
      <c r="O211" s="202" t="s">
        <v>820</v>
      </c>
      <c r="P211" s="202">
        <v>0</v>
      </c>
      <c r="Q211" s="202" t="s">
        <v>820</v>
      </c>
      <c r="R211" s="202">
        <v>0</v>
      </c>
      <c r="S211" s="202" t="s">
        <v>946</v>
      </c>
      <c r="T211" s="196">
        <v>43000</v>
      </c>
      <c r="U211" s="204">
        <v>43098</v>
      </c>
      <c r="V211" s="202"/>
      <c r="W211" s="202" t="s">
        <v>820</v>
      </c>
      <c r="X211" s="202">
        <v>0</v>
      </c>
      <c r="Y211" s="202" t="s">
        <v>829</v>
      </c>
      <c r="Z211" s="197">
        <v>11733333</v>
      </c>
      <c r="AA211" s="205">
        <f>+Z211/N211</f>
        <v>0.81632652635265601</v>
      </c>
      <c r="AB211" s="210">
        <v>1</v>
      </c>
      <c r="AC211" s="202" t="s">
        <v>841</v>
      </c>
    </row>
    <row r="212" spans="1:29" ht="180" x14ac:dyDescent="0.25">
      <c r="A212" s="198">
        <v>2017</v>
      </c>
      <c r="B212" s="196">
        <v>43000</v>
      </c>
      <c r="C212" s="202" t="s">
        <v>160</v>
      </c>
      <c r="D212" s="198">
        <v>71</v>
      </c>
      <c r="E212" s="202" t="s">
        <v>821</v>
      </c>
      <c r="F212" s="198">
        <v>1</v>
      </c>
      <c r="G212" s="202" t="s">
        <v>702</v>
      </c>
      <c r="H212" s="202" t="s">
        <v>109</v>
      </c>
      <c r="I212" s="203">
        <v>79765033</v>
      </c>
      <c r="J212" s="202" t="s">
        <v>818</v>
      </c>
      <c r="K212" s="202" t="s">
        <v>303</v>
      </c>
      <c r="L212" s="198" t="s">
        <v>944</v>
      </c>
      <c r="M212" s="198" t="s">
        <v>945</v>
      </c>
      <c r="N212" s="197">
        <v>14700000</v>
      </c>
      <c r="O212" s="202" t="s">
        <v>820</v>
      </c>
      <c r="P212" s="202">
        <v>0</v>
      </c>
      <c r="Q212" s="202" t="s">
        <v>825</v>
      </c>
      <c r="R212" s="197">
        <v>1800000</v>
      </c>
      <c r="S212" s="202" t="s">
        <v>946</v>
      </c>
      <c r="T212" s="196">
        <v>43000</v>
      </c>
      <c r="U212" s="204">
        <v>43110</v>
      </c>
      <c r="V212" s="202" t="s">
        <v>819</v>
      </c>
      <c r="W212" s="202" t="s">
        <v>825</v>
      </c>
      <c r="X212" s="202" t="s">
        <v>947</v>
      </c>
      <c r="Y212" s="202" t="s">
        <v>829</v>
      </c>
      <c r="Z212" s="197">
        <v>12450000</v>
      </c>
      <c r="AA212" s="205">
        <f>+Z212/(N212+R212)</f>
        <v>0.75454545454545452</v>
      </c>
      <c r="AB212" s="208">
        <v>0.75454545454545452</v>
      </c>
      <c r="AC212" s="202" t="s">
        <v>828</v>
      </c>
    </row>
    <row r="213" spans="1:29" ht="75" x14ac:dyDescent="0.25">
      <c r="A213" s="198">
        <v>2017</v>
      </c>
      <c r="B213" s="196">
        <v>43005</v>
      </c>
      <c r="C213" s="202" t="s">
        <v>160</v>
      </c>
      <c r="D213" s="198">
        <v>78</v>
      </c>
      <c r="E213" s="202" t="s">
        <v>821</v>
      </c>
      <c r="F213" s="198">
        <v>1</v>
      </c>
      <c r="G213" s="202" t="s">
        <v>706</v>
      </c>
      <c r="H213" s="202" t="s">
        <v>78</v>
      </c>
      <c r="I213" s="203">
        <v>51985575</v>
      </c>
      <c r="J213" s="202" t="s">
        <v>818</v>
      </c>
      <c r="K213" s="202" t="s">
        <v>303</v>
      </c>
      <c r="L213" s="198" t="s">
        <v>948</v>
      </c>
      <c r="M213" s="198" t="s">
        <v>949</v>
      </c>
      <c r="N213" s="197">
        <v>6266667</v>
      </c>
      <c r="O213" s="202" t="s">
        <v>820</v>
      </c>
      <c r="P213" s="202">
        <v>0</v>
      </c>
      <c r="Q213" s="202" t="s">
        <v>825</v>
      </c>
      <c r="R213" s="197">
        <v>733333</v>
      </c>
      <c r="S213" s="202" t="s">
        <v>950</v>
      </c>
      <c r="T213" s="196">
        <v>43005</v>
      </c>
      <c r="U213" s="204">
        <v>43110</v>
      </c>
      <c r="V213" s="202" t="s">
        <v>819</v>
      </c>
      <c r="W213" s="202" t="s">
        <v>825</v>
      </c>
      <c r="X213" s="202" t="s">
        <v>935</v>
      </c>
      <c r="Y213" s="202" t="s">
        <v>829</v>
      </c>
      <c r="Z213" s="197">
        <v>5200000</v>
      </c>
      <c r="AA213" s="205">
        <f>+Z213/(N213+R213)</f>
        <v>0.74285714285714288</v>
      </c>
      <c r="AB213" s="208">
        <v>0.74285714285714288</v>
      </c>
      <c r="AC213" s="202" t="s">
        <v>828</v>
      </c>
    </row>
    <row r="214" spans="1:29" ht="75" x14ac:dyDescent="0.25">
      <c r="A214" s="198">
        <v>2017</v>
      </c>
      <c r="B214" s="196">
        <v>43007</v>
      </c>
      <c r="C214" s="202" t="s">
        <v>160</v>
      </c>
      <c r="D214" s="198">
        <v>82</v>
      </c>
      <c r="E214" s="202" t="s">
        <v>821</v>
      </c>
      <c r="F214" s="198">
        <v>1</v>
      </c>
      <c r="G214" s="202" t="s">
        <v>708</v>
      </c>
      <c r="H214" s="202" t="s">
        <v>75</v>
      </c>
      <c r="I214" s="203">
        <v>1022957446</v>
      </c>
      <c r="J214" s="202" t="s">
        <v>818</v>
      </c>
      <c r="K214" s="202" t="s">
        <v>303</v>
      </c>
      <c r="L214" s="198" t="s">
        <v>952</v>
      </c>
      <c r="M214" s="198" t="s">
        <v>953</v>
      </c>
      <c r="N214" s="197">
        <v>8100000</v>
      </c>
      <c r="O214" s="202" t="s">
        <v>820</v>
      </c>
      <c r="P214" s="202">
        <v>0</v>
      </c>
      <c r="Q214" s="202" t="s">
        <v>825</v>
      </c>
      <c r="R214" s="197">
        <v>953333</v>
      </c>
      <c r="S214" s="202" t="s">
        <v>906</v>
      </c>
      <c r="T214" s="196">
        <v>43007</v>
      </c>
      <c r="U214" s="204">
        <v>43110</v>
      </c>
      <c r="V214" s="202" t="s">
        <v>819</v>
      </c>
      <c r="W214" s="202" t="s">
        <v>825</v>
      </c>
      <c r="X214" s="202" t="s">
        <v>954</v>
      </c>
      <c r="Y214" s="202" t="s">
        <v>829</v>
      </c>
      <c r="Z214" s="197">
        <v>5573333</v>
      </c>
      <c r="AA214" s="205">
        <f>+Z214/(N214+R214)</f>
        <v>0.61561117877802574</v>
      </c>
      <c r="AB214" s="208">
        <v>0.61561117877802574</v>
      </c>
      <c r="AC214" s="202" t="s">
        <v>828</v>
      </c>
    </row>
    <row r="215" spans="1:29" ht="30" x14ac:dyDescent="0.25">
      <c r="A215" s="198">
        <v>2017</v>
      </c>
      <c r="B215" s="196">
        <v>43009</v>
      </c>
      <c r="C215" s="202" t="s">
        <v>23</v>
      </c>
      <c r="D215" s="198">
        <v>10</v>
      </c>
      <c r="E215" s="202" t="s">
        <v>819</v>
      </c>
      <c r="F215" s="198" t="s">
        <v>819</v>
      </c>
      <c r="G215" s="202" t="s">
        <v>709</v>
      </c>
      <c r="H215" s="202" t="s">
        <v>70</v>
      </c>
      <c r="I215" s="203">
        <v>860011153</v>
      </c>
      <c r="J215" s="202" t="s">
        <v>818</v>
      </c>
      <c r="K215" s="202" t="s">
        <v>303</v>
      </c>
      <c r="L215" s="198">
        <v>413</v>
      </c>
      <c r="M215" s="198">
        <v>486</v>
      </c>
      <c r="N215" s="197">
        <v>58500</v>
      </c>
      <c r="O215" s="202" t="s">
        <v>820</v>
      </c>
      <c r="P215" s="202">
        <v>0</v>
      </c>
      <c r="Q215" s="202" t="s">
        <v>820</v>
      </c>
      <c r="R215" s="202">
        <v>0</v>
      </c>
      <c r="S215" s="202" t="s">
        <v>819</v>
      </c>
      <c r="T215" s="196">
        <v>43009</v>
      </c>
      <c r="U215" s="202" t="s">
        <v>819</v>
      </c>
      <c r="V215" s="202" t="s">
        <v>819</v>
      </c>
      <c r="W215" s="202" t="s">
        <v>820</v>
      </c>
      <c r="X215" s="202">
        <v>0</v>
      </c>
      <c r="Y215" s="202" t="s">
        <v>819</v>
      </c>
      <c r="Z215" s="197">
        <v>58500</v>
      </c>
      <c r="AA215" s="205">
        <f t="shared" si="4"/>
        <v>1</v>
      </c>
      <c r="AB215" s="202" t="s">
        <v>819</v>
      </c>
      <c r="AC215" s="202" t="s">
        <v>819</v>
      </c>
    </row>
    <row r="216" spans="1:29" ht="135" x14ac:dyDescent="0.25">
      <c r="A216" s="198">
        <v>2017</v>
      </c>
      <c r="B216" s="196">
        <v>43035</v>
      </c>
      <c r="C216" s="202" t="s">
        <v>160</v>
      </c>
      <c r="D216" s="198">
        <v>91</v>
      </c>
      <c r="E216" s="202" t="s">
        <v>821</v>
      </c>
      <c r="F216" s="198">
        <v>1</v>
      </c>
      <c r="G216" s="202" t="s">
        <v>735</v>
      </c>
      <c r="H216" s="202" t="s">
        <v>734</v>
      </c>
      <c r="I216" s="203">
        <v>80090976</v>
      </c>
      <c r="J216" s="202" t="s">
        <v>818</v>
      </c>
      <c r="K216" s="202" t="s">
        <v>303</v>
      </c>
      <c r="L216" s="198">
        <v>445</v>
      </c>
      <c r="M216" s="198">
        <v>529</v>
      </c>
      <c r="N216" s="197">
        <v>8610000</v>
      </c>
      <c r="O216" s="202" t="s">
        <v>820</v>
      </c>
      <c r="P216" s="202">
        <v>0</v>
      </c>
      <c r="Q216" s="202" t="s">
        <v>820</v>
      </c>
      <c r="R216" s="202">
        <v>0</v>
      </c>
      <c r="S216" s="202"/>
      <c r="T216" s="196">
        <v>43039</v>
      </c>
      <c r="U216" s="204">
        <v>43111</v>
      </c>
      <c r="V216" s="202" t="s">
        <v>819</v>
      </c>
      <c r="W216" s="202" t="s">
        <v>820</v>
      </c>
      <c r="X216" s="202">
        <v>0</v>
      </c>
      <c r="Y216" s="202" t="s">
        <v>829</v>
      </c>
      <c r="Z216" s="197">
        <v>0</v>
      </c>
      <c r="AA216" s="205">
        <f t="shared" si="4"/>
        <v>0</v>
      </c>
      <c r="AB216" s="208">
        <v>0.75</v>
      </c>
      <c r="AC216" s="202" t="s">
        <v>828</v>
      </c>
    </row>
    <row r="217" spans="1:29" ht="180" x14ac:dyDescent="0.25">
      <c r="A217" s="198">
        <v>2017</v>
      </c>
      <c r="B217" s="196">
        <v>43046</v>
      </c>
      <c r="C217" s="202" t="s">
        <v>160</v>
      </c>
      <c r="D217" s="198">
        <v>94</v>
      </c>
      <c r="E217" s="202" t="s">
        <v>821</v>
      </c>
      <c r="F217" s="198">
        <v>1</v>
      </c>
      <c r="G217" s="202" t="s">
        <v>738</v>
      </c>
      <c r="H217" s="202" t="s">
        <v>737</v>
      </c>
      <c r="I217" s="203">
        <v>23781808</v>
      </c>
      <c r="J217" s="202" t="s">
        <v>818</v>
      </c>
      <c r="K217" s="202" t="s">
        <v>303</v>
      </c>
      <c r="L217" s="198">
        <v>455</v>
      </c>
      <c r="M217" s="198">
        <v>555</v>
      </c>
      <c r="N217" s="197">
        <v>10600000</v>
      </c>
      <c r="O217" s="202" t="s">
        <v>820</v>
      </c>
      <c r="P217" s="202">
        <v>0</v>
      </c>
      <c r="Q217" s="202" t="s">
        <v>820</v>
      </c>
      <c r="R217" s="202">
        <v>0</v>
      </c>
      <c r="S217" s="202" t="s">
        <v>961</v>
      </c>
      <c r="T217" s="196">
        <v>43047</v>
      </c>
      <c r="U217" s="204">
        <v>43099</v>
      </c>
      <c r="V217" s="202"/>
      <c r="W217" s="202" t="s">
        <v>820</v>
      </c>
      <c r="X217" s="202">
        <v>0</v>
      </c>
      <c r="Y217" s="202" t="s">
        <v>829</v>
      </c>
      <c r="Z217" s="197">
        <v>7400000</v>
      </c>
      <c r="AA217" s="205">
        <f t="shared" si="4"/>
        <v>0.69811320754716977</v>
      </c>
      <c r="AB217" s="210">
        <v>1</v>
      </c>
      <c r="AC217" s="202" t="s">
        <v>841</v>
      </c>
    </row>
    <row r="218" spans="1:29" ht="60" x14ac:dyDescent="0.25">
      <c r="A218" s="198">
        <v>2017</v>
      </c>
      <c r="B218" s="196">
        <v>43048</v>
      </c>
      <c r="C218" s="202" t="s">
        <v>28</v>
      </c>
      <c r="D218" s="198">
        <v>12</v>
      </c>
      <c r="E218" s="202" t="s">
        <v>819</v>
      </c>
      <c r="F218" s="198" t="s">
        <v>819</v>
      </c>
      <c r="G218" s="202" t="s">
        <v>739</v>
      </c>
      <c r="H218" s="202" t="s">
        <v>70</v>
      </c>
      <c r="I218" s="203">
        <v>860011153</v>
      </c>
      <c r="J218" s="202" t="s">
        <v>818</v>
      </c>
      <c r="K218" s="202" t="s">
        <v>303</v>
      </c>
      <c r="L218" s="198">
        <v>456</v>
      </c>
      <c r="M218" s="198">
        <v>557</v>
      </c>
      <c r="N218" s="197">
        <v>114200</v>
      </c>
      <c r="O218" s="202" t="s">
        <v>820</v>
      </c>
      <c r="P218" s="202">
        <v>0</v>
      </c>
      <c r="Q218" s="202" t="s">
        <v>820</v>
      </c>
      <c r="R218" s="202">
        <v>0</v>
      </c>
      <c r="S218" s="202" t="s">
        <v>819</v>
      </c>
      <c r="T218" s="196">
        <v>43048</v>
      </c>
      <c r="U218" s="202" t="s">
        <v>819</v>
      </c>
      <c r="V218" s="202" t="s">
        <v>819</v>
      </c>
      <c r="W218" s="202" t="s">
        <v>820</v>
      </c>
      <c r="X218" s="198">
        <v>0</v>
      </c>
      <c r="Y218" s="202" t="s">
        <v>819</v>
      </c>
      <c r="Z218" s="197">
        <v>114200</v>
      </c>
      <c r="AA218" s="205">
        <f t="shared" si="4"/>
        <v>1</v>
      </c>
      <c r="AB218" s="202" t="s">
        <v>819</v>
      </c>
      <c r="AC218" s="202" t="s">
        <v>819</v>
      </c>
    </row>
    <row r="219" spans="1:29" ht="45" x14ac:dyDescent="0.25">
      <c r="A219" s="198">
        <v>2017</v>
      </c>
      <c r="B219" s="196">
        <v>43070</v>
      </c>
      <c r="C219" s="202" t="s">
        <v>23</v>
      </c>
      <c r="D219" s="198">
        <v>12</v>
      </c>
      <c r="E219" s="202" t="s">
        <v>819</v>
      </c>
      <c r="F219" s="198" t="s">
        <v>819</v>
      </c>
      <c r="G219" s="202" t="s">
        <v>745</v>
      </c>
      <c r="H219" s="202" t="s">
        <v>70</v>
      </c>
      <c r="I219" s="203">
        <v>860011153</v>
      </c>
      <c r="J219" s="202" t="s">
        <v>818</v>
      </c>
      <c r="K219" s="202" t="s">
        <v>303</v>
      </c>
      <c r="L219" s="198">
        <v>470</v>
      </c>
      <c r="M219" s="198">
        <v>574</v>
      </c>
      <c r="N219" s="197">
        <v>384700</v>
      </c>
      <c r="O219" s="202" t="s">
        <v>820</v>
      </c>
      <c r="P219" s="202">
        <v>0</v>
      </c>
      <c r="Q219" s="202" t="s">
        <v>820</v>
      </c>
      <c r="R219" s="202">
        <v>0</v>
      </c>
      <c r="S219" s="202" t="s">
        <v>819</v>
      </c>
      <c r="T219" s="196">
        <v>43070</v>
      </c>
      <c r="U219" s="202" t="s">
        <v>819</v>
      </c>
      <c r="V219" s="202" t="s">
        <v>819</v>
      </c>
      <c r="W219" s="202" t="s">
        <v>820</v>
      </c>
      <c r="X219" s="198">
        <v>0</v>
      </c>
      <c r="Y219" s="202" t="s">
        <v>819</v>
      </c>
      <c r="Z219" s="197">
        <v>384700</v>
      </c>
      <c r="AA219" s="205">
        <f t="shared" si="4"/>
        <v>1</v>
      </c>
      <c r="AB219" s="202" t="s">
        <v>819</v>
      </c>
      <c r="AC219" s="202" t="s">
        <v>819</v>
      </c>
    </row>
    <row r="220" spans="1:29" ht="255" x14ac:dyDescent="0.25">
      <c r="A220" s="198">
        <v>2017</v>
      </c>
      <c r="B220" s="196">
        <v>43076</v>
      </c>
      <c r="C220" s="202" t="s">
        <v>160</v>
      </c>
      <c r="D220" s="198">
        <v>104</v>
      </c>
      <c r="E220" s="202" t="s">
        <v>821</v>
      </c>
      <c r="F220" s="198">
        <v>1</v>
      </c>
      <c r="G220" s="202" t="s">
        <v>749</v>
      </c>
      <c r="H220" s="202" t="s">
        <v>748</v>
      </c>
      <c r="I220" s="203">
        <v>40326729</v>
      </c>
      <c r="J220" s="202" t="s">
        <v>818</v>
      </c>
      <c r="K220" s="202" t="s">
        <v>303</v>
      </c>
      <c r="L220" s="198">
        <v>479</v>
      </c>
      <c r="M220" s="198">
        <v>596</v>
      </c>
      <c r="N220" s="197">
        <v>3143333</v>
      </c>
      <c r="O220" s="202" t="s">
        <v>820</v>
      </c>
      <c r="P220" s="202">
        <v>0</v>
      </c>
      <c r="Q220" s="202" t="s">
        <v>820</v>
      </c>
      <c r="R220" s="202">
        <v>0</v>
      </c>
      <c r="S220" s="202" t="s">
        <v>968</v>
      </c>
      <c r="T220" s="196">
        <v>43080</v>
      </c>
      <c r="U220" s="204">
        <v>43102</v>
      </c>
      <c r="V220" s="202" t="s">
        <v>819</v>
      </c>
      <c r="W220" s="202" t="s">
        <v>820</v>
      </c>
      <c r="X220" s="202">
        <v>0</v>
      </c>
      <c r="Y220" s="202" t="s">
        <v>829</v>
      </c>
      <c r="Z220" s="197">
        <v>0</v>
      </c>
      <c r="AA220" s="205">
        <f t="shared" si="4"/>
        <v>0</v>
      </c>
      <c r="AB220" s="208">
        <v>0.91304347826086951</v>
      </c>
      <c r="AC220" s="202" t="s">
        <v>828</v>
      </c>
    </row>
    <row r="221" spans="1:29" ht="90" x14ac:dyDescent="0.25">
      <c r="A221" s="198">
        <v>2017</v>
      </c>
      <c r="B221" s="196">
        <v>43088</v>
      </c>
      <c r="C221" s="202" t="s">
        <v>160</v>
      </c>
      <c r="D221" s="198">
        <v>109</v>
      </c>
      <c r="E221" s="202" t="s">
        <v>821</v>
      </c>
      <c r="F221" s="198">
        <v>1</v>
      </c>
      <c r="G221" s="202" t="s">
        <v>785</v>
      </c>
      <c r="H221" s="202" t="s">
        <v>356</v>
      </c>
      <c r="I221" s="203">
        <v>80772758</v>
      </c>
      <c r="J221" s="202" t="s">
        <v>818</v>
      </c>
      <c r="K221" s="202" t="s">
        <v>303</v>
      </c>
      <c r="L221" s="198">
        <v>503</v>
      </c>
      <c r="M221" s="198">
        <v>604</v>
      </c>
      <c r="N221" s="197">
        <v>1820000</v>
      </c>
      <c r="O221" s="202" t="s">
        <v>820</v>
      </c>
      <c r="P221" s="202">
        <v>0</v>
      </c>
      <c r="Q221" s="202" t="s">
        <v>820</v>
      </c>
      <c r="R221" s="202">
        <v>0</v>
      </c>
      <c r="S221" s="202" t="s">
        <v>954</v>
      </c>
      <c r="T221" s="196">
        <v>43089</v>
      </c>
      <c r="U221" s="204">
        <v>43101</v>
      </c>
      <c r="V221" s="202" t="s">
        <v>819</v>
      </c>
      <c r="W221" s="202" t="s">
        <v>820</v>
      </c>
      <c r="X221" s="202">
        <v>0</v>
      </c>
      <c r="Y221" s="202" t="s">
        <v>829</v>
      </c>
      <c r="Z221" s="197">
        <v>0</v>
      </c>
      <c r="AA221" s="205">
        <f t="shared" si="4"/>
        <v>0</v>
      </c>
      <c r="AB221" s="208">
        <v>0.92307692307692313</v>
      </c>
      <c r="AC221" s="202" t="s">
        <v>828</v>
      </c>
    </row>
    <row r="222" spans="1:29" ht="30" x14ac:dyDescent="0.25">
      <c r="A222" s="198">
        <v>2017</v>
      </c>
      <c r="B222" s="196">
        <v>42736</v>
      </c>
      <c r="C222" s="202" t="s">
        <v>23</v>
      </c>
      <c r="D222" s="198">
        <v>12</v>
      </c>
      <c r="E222" s="202" t="s">
        <v>819</v>
      </c>
      <c r="F222" s="198" t="s">
        <v>819</v>
      </c>
      <c r="G222" s="202" t="s">
        <v>359</v>
      </c>
      <c r="H222" s="202" t="s">
        <v>178</v>
      </c>
      <c r="I222" s="203">
        <v>1026250511</v>
      </c>
      <c r="J222" s="202" t="s">
        <v>818</v>
      </c>
      <c r="K222" s="202" t="s">
        <v>303</v>
      </c>
      <c r="L222" s="198">
        <v>201</v>
      </c>
      <c r="M222" s="198">
        <v>195</v>
      </c>
      <c r="N222" s="197">
        <v>2300</v>
      </c>
      <c r="O222" s="202" t="s">
        <v>820</v>
      </c>
      <c r="P222" s="202">
        <v>0</v>
      </c>
      <c r="Q222" s="202" t="s">
        <v>820</v>
      </c>
      <c r="R222" s="202">
        <v>0</v>
      </c>
      <c r="S222" s="202" t="s">
        <v>819</v>
      </c>
      <c r="T222" s="196">
        <v>42736</v>
      </c>
      <c r="U222" s="202" t="s">
        <v>819</v>
      </c>
      <c r="V222" s="202" t="s">
        <v>819</v>
      </c>
      <c r="W222" s="202" t="s">
        <v>820</v>
      </c>
      <c r="X222" s="198">
        <v>0</v>
      </c>
      <c r="Y222" s="202" t="s">
        <v>819</v>
      </c>
      <c r="Z222" s="197">
        <v>2300</v>
      </c>
      <c r="AA222" s="205">
        <f t="shared" si="4"/>
        <v>1</v>
      </c>
      <c r="AB222" s="202" t="s">
        <v>819</v>
      </c>
      <c r="AC222" s="202" t="s">
        <v>819</v>
      </c>
    </row>
    <row r="223" spans="1:29" ht="30" x14ac:dyDescent="0.25">
      <c r="A223" s="198">
        <v>2017</v>
      </c>
      <c r="B223" s="196">
        <v>42736</v>
      </c>
      <c r="C223" s="202" t="s">
        <v>23</v>
      </c>
      <c r="D223" s="198">
        <v>12</v>
      </c>
      <c r="E223" s="202" t="s">
        <v>819</v>
      </c>
      <c r="F223" s="198" t="s">
        <v>819</v>
      </c>
      <c r="G223" s="202" t="s">
        <v>359</v>
      </c>
      <c r="H223" s="202" t="s">
        <v>65</v>
      </c>
      <c r="I223" s="203">
        <v>1032432645</v>
      </c>
      <c r="J223" s="202" t="s">
        <v>818</v>
      </c>
      <c r="K223" s="202" t="s">
        <v>303</v>
      </c>
      <c r="L223" s="198">
        <v>201</v>
      </c>
      <c r="M223" s="198">
        <v>196</v>
      </c>
      <c r="N223" s="197">
        <v>900</v>
      </c>
      <c r="O223" s="202" t="s">
        <v>820</v>
      </c>
      <c r="P223" s="202">
        <v>0</v>
      </c>
      <c r="Q223" s="202" t="s">
        <v>820</v>
      </c>
      <c r="R223" s="202">
        <v>0</v>
      </c>
      <c r="S223" s="202" t="s">
        <v>819</v>
      </c>
      <c r="T223" s="196">
        <v>42736</v>
      </c>
      <c r="U223" s="202" t="s">
        <v>819</v>
      </c>
      <c r="V223" s="202" t="s">
        <v>819</v>
      </c>
      <c r="W223" s="202" t="s">
        <v>820</v>
      </c>
      <c r="X223" s="198">
        <v>0</v>
      </c>
      <c r="Y223" s="202" t="s">
        <v>819</v>
      </c>
      <c r="Z223" s="197">
        <v>900</v>
      </c>
      <c r="AA223" s="205">
        <f t="shared" si="4"/>
        <v>1</v>
      </c>
      <c r="AB223" s="202" t="s">
        <v>819</v>
      </c>
      <c r="AC223" s="202" t="s">
        <v>819</v>
      </c>
    </row>
    <row r="224" spans="1:29" ht="30" x14ac:dyDescent="0.25">
      <c r="A224" s="198">
        <v>2017</v>
      </c>
      <c r="B224" s="196">
        <v>42736</v>
      </c>
      <c r="C224" s="202" t="s">
        <v>23</v>
      </c>
      <c r="D224" s="198">
        <v>12</v>
      </c>
      <c r="E224" s="202" t="s">
        <v>819</v>
      </c>
      <c r="F224" s="198" t="s">
        <v>819</v>
      </c>
      <c r="G224" s="202" t="s">
        <v>359</v>
      </c>
      <c r="H224" s="202" t="s">
        <v>162</v>
      </c>
      <c r="I224" s="203">
        <v>19222399</v>
      </c>
      <c r="J224" s="202" t="s">
        <v>818</v>
      </c>
      <c r="K224" s="202" t="s">
        <v>303</v>
      </c>
      <c r="L224" s="198">
        <v>201</v>
      </c>
      <c r="M224" s="198">
        <v>197</v>
      </c>
      <c r="N224" s="197">
        <v>900</v>
      </c>
      <c r="O224" s="202" t="s">
        <v>820</v>
      </c>
      <c r="P224" s="202">
        <v>0</v>
      </c>
      <c r="Q224" s="202" t="s">
        <v>820</v>
      </c>
      <c r="R224" s="202">
        <v>0</v>
      </c>
      <c r="S224" s="202" t="s">
        <v>819</v>
      </c>
      <c r="T224" s="196">
        <v>42736</v>
      </c>
      <c r="U224" s="202" t="s">
        <v>819</v>
      </c>
      <c r="V224" s="202" t="s">
        <v>819</v>
      </c>
      <c r="W224" s="202" t="s">
        <v>820</v>
      </c>
      <c r="X224" s="198">
        <v>0</v>
      </c>
      <c r="Y224" s="202" t="s">
        <v>819</v>
      </c>
      <c r="Z224" s="197">
        <v>900</v>
      </c>
      <c r="AA224" s="205">
        <f t="shared" si="4"/>
        <v>1</v>
      </c>
      <c r="AB224" s="202" t="s">
        <v>819</v>
      </c>
      <c r="AC224" s="202" t="s">
        <v>819</v>
      </c>
    </row>
    <row r="225" spans="1:29" ht="30" x14ac:dyDescent="0.25">
      <c r="A225" s="198">
        <v>2017</v>
      </c>
      <c r="B225" s="196">
        <v>42736</v>
      </c>
      <c r="C225" s="202" t="s">
        <v>23</v>
      </c>
      <c r="D225" s="198">
        <v>12</v>
      </c>
      <c r="E225" s="202" t="s">
        <v>819</v>
      </c>
      <c r="F225" s="198" t="s">
        <v>819</v>
      </c>
      <c r="G225" s="202" t="s">
        <v>359</v>
      </c>
      <c r="H225" s="202" t="s">
        <v>65</v>
      </c>
      <c r="I225" s="203">
        <v>1032432645</v>
      </c>
      <c r="J225" s="202" t="s">
        <v>818</v>
      </c>
      <c r="K225" s="202" t="s">
        <v>303</v>
      </c>
      <c r="L225" s="198">
        <v>201</v>
      </c>
      <c r="M225" s="198">
        <v>198</v>
      </c>
      <c r="N225" s="197">
        <v>2000</v>
      </c>
      <c r="O225" s="202" t="s">
        <v>820</v>
      </c>
      <c r="P225" s="202">
        <v>0</v>
      </c>
      <c r="Q225" s="202" t="s">
        <v>820</v>
      </c>
      <c r="R225" s="202">
        <v>0</v>
      </c>
      <c r="S225" s="202" t="s">
        <v>819</v>
      </c>
      <c r="T225" s="196">
        <v>42736</v>
      </c>
      <c r="U225" s="202" t="s">
        <v>819</v>
      </c>
      <c r="V225" s="202" t="s">
        <v>819</v>
      </c>
      <c r="W225" s="202" t="s">
        <v>820</v>
      </c>
      <c r="X225" s="198">
        <v>0</v>
      </c>
      <c r="Y225" s="202" t="s">
        <v>819</v>
      </c>
      <c r="Z225" s="197">
        <v>2000</v>
      </c>
      <c r="AA225" s="205">
        <f t="shared" si="4"/>
        <v>1</v>
      </c>
      <c r="AB225" s="202" t="s">
        <v>819</v>
      </c>
      <c r="AC225" s="202" t="s">
        <v>819</v>
      </c>
    </row>
    <row r="226" spans="1:29" ht="30" x14ac:dyDescent="0.25">
      <c r="A226" s="198">
        <v>2017</v>
      </c>
      <c r="B226" s="196">
        <v>42736</v>
      </c>
      <c r="C226" s="202" t="s">
        <v>23</v>
      </c>
      <c r="D226" s="198">
        <v>12</v>
      </c>
      <c r="E226" s="202" t="s">
        <v>819</v>
      </c>
      <c r="F226" s="198" t="s">
        <v>819</v>
      </c>
      <c r="G226" s="202" t="s">
        <v>359</v>
      </c>
      <c r="H226" s="202" t="s">
        <v>68</v>
      </c>
      <c r="I226" s="203">
        <v>27252146</v>
      </c>
      <c r="J226" s="202" t="s">
        <v>818</v>
      </c>
      <c r="K226" s="202" t="s">
        <v>303</v>
      </c>
      <c r="L226" s="198">
        <v>201</v>
      </c>
      <c r="M226" s="198">
        <v>199</v>
      </c>
      <c r="N226" s="197">
        <v>1900</v>
      </c>
      <c r="O226" s="202" t="s">
        <v>820</v>
      </c>
      <c r="P226" s="202">
        <v>0</v>
      </c>
      <c r="Q226" s="202" t="s">
        <v>820</v>
      </c>
      <c r="R226" s="202">
        <v>0</v>
      </c>
      <c r="S226" s="202" t="s">
        <v>819</v>
      </c>
      <c r="T226" s="196">
        <v>42736</v>
      </c>
      <c r="U226" s="202" t="s">
        <v>819</v>
      </c>
      <c r="V226" s="202" t="s">
        <v>819</v>
      </c>
      <c r="W226" s="202" t="s">
        <v>820</v>
      </c>
      <c r="X226" s="198">
        <v>0</v>
      </c>
      <c r="Y226" s="202" t="s">
        <v>819</v>
      </c>
      <c r="Z226" s="197">
        <v>1900</v>
      </c>
      <c r="AA226" s="205">
        <f t="shared" si="4"/>
        <v>1</v>
      </c>
      <c r="AB226" s="202" t="s">
        <v>819</v>
      </c>
      <c r="AC226" s="202" t="s">
        <v>819</v>
      </c>
    </row>
    <row r="227" spans="1:29" ht="60" x14ac:dyDescent="0.25">
      <c r="A227" s="198">
        <v>2017</v>
      </c>
      <c r="B227" s="196">
        <v>42736</v>
      </c>
      <c r="C227" s="202" t="s">
        <v>23</v>
      </c>
      <c r="D227" s="198">
        <v>1</v>
      </c>
      <c r="E227" s="202" t="s">
        <v>819</v>
      </c>
      <c r="F227" s="198" t="s">
        <v>819</v>
      </c>
      <c r="G227" s="202" t="s">
        <v>307</v>
      </c>
      <c r="H227" s="202" t="s">
        <v>178</v>
      </c>
      <c r="I227" s="203">
        <v>1026250511</v>
      </c>
      <c r="J227" s="202" t="s">
        <v>818</v>
      </c>
      <c r="K227" s="202" t="s">
        <v>303</v>
      </c>
      <c r="L227" s="198">
        <v>209</v>
      </c>
      <c r="M227" s="198">
        <v>216</v>
      </c>
      <c r="N227" s="197">
        <v>6471400</v>
      </c>
      <c r="O227" s="202" t="s">
        <v>820</v>
      </c>
      <c r="P227" s="202">
        <v>0</v>
      </c>
      <c r="Q227" s="202" t="s">
        <v>820</v>
      </c>
      <c r="R227" s="202">
        <v>0</v>
      </c>
      <c r="S227" s="202" t="s">
        <v>819</v>
      </c>
      <c r="T227" s="196">
        <v>42736</v>
      </c>
      <c r="U227" s="202" t="s">
        <v>819</v>
      </c>
      <c r="V227" s="202" t="s">
        <v>819</v>
      </c>
      <c r="W227" s="202" t="s">
        <v>820</v>
      </c>
      <c r="X227" s="202">
        <v>0</v>
      </c>
      <c r="Y227" s="202" t="s">
        <v>819</v>
      </c>
      <c r="Z227" s="197">
        <v>6471400</v>
      </c>
      <c r="AA227" s="205">
        <f t="shared" si="4"/>
        <v>1</v>
      </c>
      <c r="AB227" s="202" t="s">
        <v>819</v>
      </c>
      <c r="AC227" s="202" t="s">
        <v>819</v>
      </c>
    </row>
    <row r="228" spans="1:29" ht="60" x14ac:dyDescent="0.25">
      <c r="A228" s="198">
        <v>2017</v>
      </c>
      <c r="B228" s="196">
        <v>42736</v>
      </c>
      <c r="C228" s="202" t="s">
        <v>23</v>
      </c>
      <c r="D228" s="198">
        <v>1</v>
      </c>
      <c r="E228" s="202" t="s">
        <v>819</v>
      </c>
      <c r="F228" s="198" t="s">
        <v>819</v>
      </c>
      <c r="G228" s="202" t="s">
        <v>307</v>
      </c>
      <c r="H228" s="202" t="s">
        <v>65</v>
      </c>
      <c r="I228" s="203">
        <v>1032432645</v>
      </c>
      <c r="J228" s="202" t="s">
        <v>818</v>
      </c>
      <c r="K228" s="202" t="s">
        <v>303</v>
      </c>
      <c r="L228" s="198">
        <v>209</v>
      </c>
      <c r="M228" s="198">
        <v>217</v>
      </c>
      <c r="N228" s="197">
        <v>6471400</v>
      </c>
      <c r="O228" s="202" t="s">
        <v>820</v>
      </c>
      <c r="P228" s="202">
        <v>0</v>
      </c>
      <c r="Q228" s="202" t="s">
        <v>820</v>
      </c>
      <c r="R228" s="202">
        <v>0</v>
      </c>
      <c r="S228" s="202" t="s">
        <v>819</v>
      </c>
      <c r="T228" s="196">
        <v>42736</v>
      </c>
      <c r="U228" s="202" t="s">
        <v>819</v>
      </c>
      <c r="V228" s="202" t="s">
        <v>819</v>
      </c>
      <c r="W228" s="202" t="s">
        <v>820</v>
      </c>
      <c r="X228" s="202">
        <v>0</v>
      </c>
      <c r="Y228" s="202" t="s">
        <v>819</v>
      </c>
      <c r="Z228" s="197">
        <v>6471400</v>
      </c>
      <c r="AA228" s="205">
        <f t="shared" si="4"/>
        <v>1</v>
      </c>
      <c r="AB228" s="202" t="s">
        <v>819</v>
      </c>
      <c r="AC228" s="202" t="s">
        <v>819</v>
      </c>
    </row>
    <row r="229" spans="1:29" ht="60" x14ac:dyDescent="0.25">
      <c r="A229" s="198">
        <v>2017</v>
      </c>
      <c r="B229" s="196">
        <v>42736</v>
      </c>
      <c r="C229" s="202" t="s">
        <v>23</v>
      </c>
      <c r="D229" s="198">
        <v>1</v>
      </c>
      <c r="E229" s="202" t="s">
        <v>819</v>
      </c>
      <c r="F229" s="198" t="s">
        <v>819</v>
      </c>
      <c r="G229" s="202" t="s">
        <v>307</v>
      </c>
      <c r="H229" s="202" t="s">
        <v>66</v>
      </c>
      <c r="I229" s="203">
        <v>15049784</v>
      </c>
      <c r="J229" s="202" t="s">
        <v>818</v>
      </c>
      <c r="K229" s="202" t="s">
        <v>303</v>
      </c>
      <c r="L229" s="198">
        <v>209</v>
      </c>
      <c r="M229" s="198">
        <v>218</v>
      </c>
      <c r="N229" s="197">
        <v>6471400</v>
      </c>
      <c r="O229" s="202" t="s">
        <v>820</v>
      </c>
      <c r="P229" s="202">
        <v>0</v>
      </c>
      <c r="Q229" s="202" t="s">
        <v>820</v>
      </c>
      <c r="R229" s="202">
        <v>0</v>
      </c>
      <c r="S229" s="202" t="s">
        <v>819</v>
      </c>
      <c r="T229" s="196">
        <v>42736</v>
      </c>
      <c r="U229" s="202" t="s">
        <v>819</v>
      </c>
      <c r="V229" s="202" t="s">
        <v>819</v>
      </c>
      <c r="W229" s="202" t="s">
        <v>820</v>
      </c>
      <c r="X229" s="202">
        <v>0</v>
      </c>
      <c r="Y229" s="202" t="s">
        <v>819</v>
      </c>
      <c r="Z229" s="197">
        <v>6471400</v>
      </c>
      <c r="AA229" s="205">
        <f t="shared" si="4"/>
        <v>1</v>
      </c>
      <c r="AB229" s="202" t="s">
        <v>819</v>
      </c>
      <c r="AC229" s="202" t="s">
        <v>819</v>
      </c>
    </row>
    <row r="230" spans="1:29" ht="60" x14ac:dyDescent="0.25">
      <c r="A230" s="198">
        <v>2017</v>
      </c>
      <c r="B230" s="196">
        <v>42736</v>
      </c>
      <c r="C230" s="202" t="s">
        <v>23</v>
      </c>
      <c r="D230" s="198">
        <v>1</v>
      </c>
      <c r="E230" s="202" t="s">
        <v>819</v>
      </c>
      <c r="F230" s="198" t="s">
        <v>819</v>
      </c>
      <c r="G230" s="202" t="s">
        <v>307</v>
      </c>
      <c r="H230" s="202" t="s">
        <v>162</v>
      </c>
      <c r="I230" s="203">
        <v>19222399</v>
      </c>
      <c r="J230" s="202" t="s">
        <v>818</v>
      </c>
      <c r="K230" s="202" t="s">
        <v>303</v>
      </c>
      <c r="L230" s="198">
        <v>209</v>
      </c>
      <c r="M230" s="198">
        <v>219</v>
      </c>
      <c r="N230" s="197">
        <v>6471400</v>
      </c>
      <c r="O230" s="202" t="s">
        <v>820</v>
      </c>
      <c r="P230" s="202">
        <v>0</v>
      </c>
      <c r="Q230" s="202" t="s">
        <v>820</v>
      </c>
      <c r="R230" s="202">
        <v>0</v>
      </c>
      <c r="S230" s="202" t="s">
        <v>819</v>
      </c>
      <c r="T230" s="196">
        <v>42736</v>
      </c>
      <c r="U230" s="202" t="s">
        <v>819</v>
      </c>
      <c r="V230" s="202" t="s">
        <v>819</v>
      </c>
      <c r="W230" s="202" t="s">
        <v>820</v>
      </c>
      <c r="X230" s="202">
        <v>0</v>
      </c>
      <c r="Y230" s="202" t="s">
        <v>819</v>
      </c>
      <c r="Z230" s="197">
        <v>6471400</v>
      </c>
      <c r="AA230" s="205">
        <f t="shared" si="4"/>
        <v>1</v>
      </c>
      <c r="AB230" s="202" t="s">
        <v>819</v>
      </c>
      <c r="AC230" s="202" t="s">
        <v>819</v>
      </c>
    </row>
    <row r="231" spans="1:29" ht="60" x14ac:dyDescent="0.25">
      <c r="A231" s="198">
        <v>2017</v>
      </c>
      <c r="B231" s="196">
        <v>42736</v>
      </c>
      <c r="C231" s="202" t="s">
        <v>23</v>
      </c>
      <c r="D231" s="198">
        <v>1</v>
      </c>
      <c r="E231" s="202" t="s">
        <v>819</v>
      </c>
      <c r="F231" s="198" t="s">
        <v>819</v>
      </c>
      <c r="G231" s="202" t="s">
        <v>307</v>
      </c>
      <c r="H231" s="202" t="s">
        <v>67</v>
      </c>
      <c r="I231" s="203">
        <v>19372340</v>
      </c>
      <c r="J231" s="202" t="s">
        <v>818</v>
      </c>
      <c r="K231" s="202" t="s">
        <v>303</v>
      </c>
      <c r="L231" s="198">
        <v>209</v>
      </c>
      <c r="M231" s="198">
        <v>220</v>
      </c>
      <c r="N231" s="197">
        <v>6471400</v>
      </c>
      <c r="O231" s="202" t="s">
        <v>820</v>
      </c>
      <c r="P231" s="202">
        <v>0</v>
      </c>
      <c r="Q231" s="202" t="s">
        <v>820</v>
      </c>
      <c r="R231" s="202">
        <v>0</v>
      </c>
      <c r="S231" s="202" t="s">
        <v>819</v>
      </c>
      <c r="T231" s="196">
        <v>42736</v>
      </c>
      <c r="U231" s="202" t="s">
        <v>819</v>
      </c>
      <c r="V231" s="202" t="s">
        <v>819</v>
      </c>
      <c r="W231" s="202" t="s">
        <v>820</v>
      </c>
      <c r="X231" s="202">
        <v>0</v>
      </c>
      <c r="Y231" s="202" t="s">
        <v>819</v>
      </c>
      <c r="Z231" s="197">
        <v>6471400</v>
      </c>
      <c r="AA231" s="205">
        <f t="shared" si="4"/>
        <v>1</v>
      </c>
      <c r="AB231" s="202" t="s">
        <v>819</v>
      </c>
      <c r="AC231" s="202" t="s">
        <v>819</v>
      </c>
    </row>
    <row r="232" spans="1:29" ht="60" x14ac:dyDescent="0.25">
      <c r="A232" s="198">
        <v>2017</v>
      </c>
      <c r="B232" s="196">
        <v>42736</v>
      </c>
      <c r="C232" s="202" t="s">
        <v>23</v>
      </c>
      <c r="D232" s="198">
        <v>1</v>
      </c>
      <c r="E232" s="202" t="s">
        <v>819</v>
      </c>
      <c r="F232" s="198" t="s">
        <v>819</v>
      </c>
      <c r="G232" s="202" t="s">
        <v>307</v>
      </c>
      <c r="H232" s="202" t="s">
        <v>68</v>
      </c>
      <c r="I232" s="203">
        <v>27252146</v>
      </c>
      <c r="J232" s="202" t="s">
        <v>818</v>
      </c>
      <c r="K232" s="202" t="s">
        <v>303</v>
      </c>
      <c r="L232" s="198">
        <v>209</v>
      </c>
      <c r="M232" s="198">
        <v>221</v>
      </c>
      <c r="N232" s="197">
        <v>4853600</v>
      </c>
      <c r="O232" s="202" t="s">
        <v>820</v>
      </c>
      <c r="P232" s="202">
        <v>0</v>
      </c>
      <c r="Q232" s="202" t="s">
        <v>820</v>
      </c>
      <c r="R232" s="202">
        <v>0</v>
      </c>
      <c r="S232" s="202" t="s">
        <v>819</v>
      </c>
      <c r="T232" s="196">
        <v>42736</v>
      </c>
      <c r="U232" s="202" t="s">
        <v>819</v>
      </c>
      <c r="V232" s="202" t="s">
        <v>819</v>
      </c>
      <c r="W232" s="202" t="s">
        <v>820</v>
      </c>
      <c r="X232" s="202">
        <v>0</v>
      </c>
      <c r="Y232" s="202" t="s">
        <v>819</v>
      </c>
      <c r="Z232" s="197">
        <v>4853600</v>
      </c>
      <c r="AA232" s="205">
        <f t="shared" si="4"/>
        <v>1</v>
      </c>
      <c r="AB232" s="202" t="s">
        <v>819</v>
      </c>
      <c r="AC232" s="202" t="s">
        <v>819</v>
      </c>
    </row>
    <row r="233" spans="1:29" ht="60" x14ac:dyDescent="0.25">
      <c r="A233" s="198">
        <v>2017</v>
      </c>
      <c r="B233" s="196">
        <v>42736</v>
      </c>
      <c r="C233" s="202" t="s">
        <v>23</v>
      </c>
      <c r="D233" s="198">
        <v>1</v>
      </c>
      <c r="E233" s="202" t="s">
        <v>819</v>
      </c>
      <c r="F233" s="198" t="s">
        <v>819</v>
      </c>
      <c r="G233" s="202" t="s">
        <v>307</v>
      </c>
      <c r="H233" s="202" t="s">
        <v>69</v>
      </c>
      <c r="I233" s="203">
        <v>41636317</v>
      </c>
      <c r="J233" s="202" t="s">
        <v>818</v>
      </c>
      <c r="K233" s="202" t="s">
        <v>303</v>
      </c>
      <c r="L233" s="198">
        <v>209</v>
      </c>
      <c r="M233" s="198">
        <v>222</v>
      </c>
      <c r="N233" s="197">
        <v>6471400</v>
      </c>
      <c r="O233" s="202" t="s">
        <v>820</v>
      </c>
      <c r="P233" s="202">
        <v>0</v>
      </c>
      <c r="Q233" s="202" t="s">
        <v>820</v>
      </c>
      <c r="R233" s="202">
        <v>0</v>
      </c>
      <c r="S233" s="202" t="s">
        <v>819</v>
      </c>
      <c r="T233" s="196">
        <v>42736</v>
      </c>
      <c r="U233" s="202" t="s">
        <v>819</v>
      </c>
      <c r="V233" s="202" t="s">
        <v>819</v>
      </c>
      <c r="W233" s="202" t="s">
        <v>820</v>
      </c>
      <c r="X233" s="202">
        <v>0</v>
      </c>
      <c r="Y233" s="202" t="s">
        <v>819</v>
      </c>
      <c r="Z233" s="197">
        <v>6471400</v>
      </c>
      <c r="AA233" s="205">
        <f t="shared" si="4"/>
        <v>1</v>
      </c>
      <c r="AB233" s="202" t="s">
        <v>819</v>
      </c>
      <c r="AC233" s="202" t="s">
        <v>819</v>
      </c>
    </row>
    <row r="234" spans="1:29" ht="60" x14ac:dyDescent="0.25">
      <c r="A234" s="198">
        <v>2017</v>
      </c>
      <c r="B234" s="196">
        <v>42736</v>
      </c>
      <c r="C234" s="202" t="s">
        <v>23</v>
      </c>
      <c r="D234" s="198">
        <v>1</v>
      </c>
      <c r="E234" s="202" t="s">
        <v>819</v>
      </c>
      <c r="F234" s="198" t="s">
        <v>819</v>
      </c>
      <c r="G234" s="202" t="s">
        <v>307</v>
      </c>
      <c r="H234" s="202" t="s">
        <v>179</v>
      </c>
      <c r="I234" s="203">
        <v>52395807</v>
      </c>
      <c r="J234" s="202" t="s">
        <v>818</v>
      </c>
      <c r="K234" s="202" t="s">
        <v>303</v>
      </c>
      <c r="L234" s="198">
        <v>209</v>
      </c>
      <c r="M234" s="198">
        <v>223</v>
      </c>
      <c r="N234" s="197">
        <v>6471400</v>
      </c>
      <c r="O234" s="202" t="s">
        <v>820</v>
      </c>
      <c r="P234" s="202">
        <v>0</v>
      </c>
      <c r="Q234" s="202" t="s">
        <v>820</v>
      </c>
      <c r="R234" s="202">
        <v>0</v>
      </c>
      <c r="S234" s="202" t="s">
        <v>819</v>
      </c>
      <c r="T234" s="196">
        <v>42736</v>
      </c>
      <c r="U234" s="202" t="s">
        <v>819</v>
      </c>
      <c r="V234" s="202" t="s">
        <v>819</v>
      </c>
      <c r="W234" s="202" t="s">
        <v>820</v>
      </c>
      <c r="X234" s="202">
        <v>0</v>
      </c>
      <c r="Y234" s="202" t="s">
        <v>819</v>
      </c>
      <c r="Z234" s="197">
        <v>6471400</v>
      </c>
      <c r="AA234" s="205">
        <f t="shared" si="4"/>
        <v>1</v>
      </c>
      <c r="AB234" s="202" t="s">
        <v>819</v>
      </c>
      <c r="AC234" s="202" t="s">
        <v>819</v>
      </c>
    </row>
    <row r="235" spans="1:29" ht="60" x14ac:dyDescent="0.25">
      <c r="A235" s="198">
        <v>2017</v>
      </c>
      <c r="B235" s="196">
        <v>42736</v>
      </c>
      <c r="C235" s="202" t="s">
        <v>23</v>
      </c>
      <c r="D235" s="198">
        <v>1</v>
      </c>
      <c r="E235" s="202" t="s">
        <v>819</v>
      </c>
      <c r="F235" s="198" t="s">
        <v>819</v>
      </c>
      <c r="G235" s="202" t="s">
        <v>307</v>
      </c>
      <c r="H235" s="202" t="s">
        <v>180</v>
      </c>
      <c r="I235" s="203">
        <v>79959809</v>
      </c>
      <c r="J235" s="202" t="s">
        <v>818</v>
      </c>
      <c r="K235" s="202" t="s">
        <v>303</v>
      </c>
      <c r="L235" s="198">
        <v>209</v>
      </c>
      <c r="M235" s="198">
        <v>224</v>
      </c>
      <c r="N235" s="197">
        <v>6471400</v>
      </c>
      <c r="O235" s="202" t="s">
        <v>820</v>
      </c>
      <c r="P235" s="202">
        <v>0</v>
      </c>
      <c r="Q235" s="202" t="s">
        <v>820</v>
      </c>
      <c r="R235" s="202">
        <v>0</v>
      </c>
      <c r="S235" s="202" t="s">
        <v>819</v>
      </c>
      <c r="T235" s="196">
        <v>42736</v>
      </c>
      <c r="U235" s="202" t="s">
        <v>819</v>
      </c>
      <c r="V235" s="202" t="s">
        <v>819</v>
      </c>
      <c r="W235" s="202" t="s">
        <v>820</v>
      </c>
      <c r="X235" s="202">
        <v>0</v>
      </c>
      <c r="Y235" s="202" t="s">
        <v>819</v>
      </c>
      <c r="Z235" s="197">
        <v>6471400</v>
      </c>
      <c r="AA235" s="205">
        <f t="shared" si="4"/>
        <v>1</v>
      </c>
      <c r="AB235" s="202" t="s">
        <v>819</v>
      </c>
      <c r="AC235" s="202" t="s">
        <v>819</v>
      </c>
    </row>
    <row r="236" spans="1:29" ht="60" x14ac:dyDescent="0.25">
      <c r="A236" s="198">
        <v>2017</v>
      </c>
      <c r="B236" s="196">
        <v>42767</v>
      </c>
      <c r="C236" s="202" t="s">
        <v>23</v>
      </c>
      <c r="D236" s="198">
        <v>2</v>
      </c>
      <c r="E236" s="202" t="s">
        <v>819</v>
      </c>
      <c r="F236" s="198" t="s">
        <v>819</v>
      </c>
      <c r="G236" s="202" t="s">
        <v>355</v>
      </c>
      <c r="H236" s="202" t="s">
        <v>178</v>
      </c>
      <c r="I236" s="203">
        <v>1026250511</v>
      </c>
      <c r="J236" s="202" t="s">
        <v>818</v>
      </c>
      <c r="K236" s="202" t="s">
        <v>303</v>
      </c>
      <c r="L236" s="198">
        <v>274</v>
      </c>
      <c r="M236" s="198">
        <v>286</v>
      </c>
      <c r="N236" s="197">
        <v>5500700</v>
      </c>
      <c r="O236" s="202" t="s">
        <v>820</v>
      </c>
      <c r="P236" s="202">
        <v>0</v>
      </c>
      <c r="Q236" s="202" t="s">
        <v>820</v>
      </c>
      <c r="R236" s="202">
        <v>0</v>
      </c>
      <c r="S236" s="202" t="s">
        <v>819</v>
      </c>
      <c r="T236" s="196">
        <v>42767</v>
      </c>
      <c r="U236" s="202" t="s">
        <v>819</v>
      </c>
      <c r="V236" s="202" t="s">
        <v>819</v>
      </c>
      <c r="W236" s="202" t="s">
        <v>820</v>
      </c>
      <c r="X236" s="202">
        <v>0</v>
      </c>
      <c r="Y236" s="202" t="s">
        <v>819</v>
      </c>
      <c r="Z236" s="197">
        <v>5500700</v>
      </c>
      <c r="AA236" s="205">
        <f t="shared" si="4"/>
        <v>1</v>
      </c>
      <c r="AB236" s="202" t="s">
        <v>819</v>
      </c>
      <c r="AC236" s="202" t="s">
        <v>819</v>
      </c>
    </row>
    <row r="237" spans="1:29" ht="60" x14ac:dyDescent="0.25">
      <c r="A237" s="198">
        <v>2017</v>
      </c>
      <c r="B237" s="196">
        <v>42767</v>
      </c>
      <c r="C237" s="202" t="s">
        <v>23</v>
      </c>
      <c r="D237" s="198">
        <v>2</v>
      </c>
      <c r="E237" s="202" t="s">
        <v>819</v>
      </c>
      <c r="F237" s="198" t="s">
        <v>819</v>
      </c>
      <c r="G237" s="202" t="s">
        <v>355</v>
      </c>
      <c r="H237" s="202" t="s">
        <v>65</v>
      </c>
      <c r="I237" s="203">
        <v>1032432645</v>
      </c>
      <c r="J237" s="202" t="s">
        <v>818</v>
      </c>
      <c r="K237" s="202" t="s">
        <v>303</v>
      </c>
      <c r="L237" s="198">
        <v>274</v>
      </c>
      <c r="M237" s="198">
        <v>287</v>
      </c>
      <c r="N237" s="197">
        <v>6471400</v>
      </c>
      <c r="O237" s="202" t="s">
        <v>820</v>
      </c>
      <c r="P237" s="202">
        <v>0</v>
      </c>
      <c r="Q237" s="202" t="s">
        <v>820</v>
      </c>
      <c r="R237" s="202">
        <v>0</v>
      </c>
      <c r="S237" s="202" t="s">
        <v>819</v>
      </c>
      <c r="T237" s="196">
        <v>42767</v>
      </c>
      <c r="U237" s="202" t="s">
        <v>819</v>
      </c>
      <c r="V237" s="202" t="s">
        <v>819</v>
      </c>
      <c r="W237" s="202" t="s">
        <v>820</v>
      </c>
      <c r="X237" s="202">
        <v>0</v>
      </c>
      <c r="Y237" s="202" t="s">
        <v>819</v>
      </c>
      <c r="Z237" s="197">
        <v>6471400</v>
      </c>
      <c r="AA237" s="205">
        <f t="shared" si="4"/>
        <v>1</v>
      </c>
      <c r="AB237" s="202" t="s">
        <v>819</v>
      </c>
      <c r="AC237" s="202" t="s">
        <v>819</v>
      </c>
    </row>
    <row r="238" spans="1:29" ht="60" x14ac:dyDescent="0.25">
      <c r="A238" s="198">
        <v>2017</v>
      </c>
      <c r="B238" s="196">
        <v>42767</v>
      </c>
      <c r="C238" s="202" t="s">
        <v>23</v>
      </c>
      <c r="D238" s="198">
        <v>2</v>
      </c>
      <c r="E238" s="202" t="s">
        <v>819</v>
      </c>
      <c r="F238" s="198" t="s">
        <v>819</v>
      </c>
      <c r="G238" s="202" t="s">
        <v>355</v>
      </c>
      <c r="H238" s="202" t="s">
        <v>66</v>
      </c>
      <c r="I238" s="203">
        <v>15049784</v>
      </c>
      <c r="J238" s="202" t="s">
        <v>818</v>
      </c>
      <c r="K238" s="202" t="s">
        <v>303</v>
      </c>
      <c r="L238" s="198">
        <v>274</v>
      </c>
      <c r="M238" s="198">
        <v>288</v>
      </c>
      <c r="N238" s="197">
        <v>6471400</v>
      </c>
      <c r="O238" s="202" t="s">
        <v>820</v>
      </c>
      <c r="P238" s="202">
        <v>0</v>
      </c>
      <c r="Q238" s="202" t="s">
        <v>820</v>
      </c>
      <c r="R238" s="202">
        <v>0</v>
      </c>
      <c r="S238" s="202" t="s">
        <v>819</v>
      </c>
      <c r="T238" s="196">
        <v>42767</v>
      </c>
      <c r="U238" s="202" t="s">
        <v>819</v>
      </c>
      <c r="V238" s="202" t="s">
        <v>819</v>
      </c>
      <c r="W238" s="202" t="s">
        <v>820</v>
      </c>
      <c r="X238" s="202">
        <v>0</v>
      </c>
      <c r="Y238" s="202" t="s">
        <v>819</v>
      </c>
      <c r="Z238" s="197">
        <v>6471400</v>
      </c>
      <c r="AA238" s="205">
        <f t="shared" si="4"/>
        <v>1</v>
      </c>
      <c r="AB238" s="202" t="s">
        <v>819</v>
      </c>
      <c r="AC238" s="202" t="s">
        <v>819</v>
      </c>
    </row>
    <row r="239" spans="1:29" ht="60" x14ac:dyDescent="0.25">
      <c r="A239" s="198">
        <v>2017</v>
      </c>
      <c r="B239" s="196">
        <v>42767</v>
      </c>
      <c r="C239" s="202" t="s">
        <v>23</v>
      </c>
      <c r="D239" s="198">
        <v>2</v>
      </c>
      <c r="E239" s="202" t="s">
        <v>819</v>
      </c>
      <c r="F239" s="198" t="s">
        <v>819</v>
      </c>
      <c r="G239" s="202" t="s">
        <v>355</v>
      </c>
      <c r="H239" s="202" t="s">
        <v>162</v>
      </c>
      <c r="I239" s="203">
        <v>19222399</v>
      </c>
      <c r="J239" s="202" t="s">
        <v>818</v>
      </c>
      <c r="K239" s="202" t="s">
        <v>303</v>
      </c>
      <c r="L239" s="198">
        <v>274</v>
      </c>
      <c r="M239" s="198">
        <v>289</v>
      </c>
      <c r="N239" s="197">
        <v>6471400</v>
      </c>
      <c r="O239" s="202" t="s">
        <v>820</v>
      </c>
      <c r="P239" s="202">
        <v>0</v>
      </c>
      <c r="Q239" s="202" t="s">
        <v>820</v>
      </c>
      <c r="R239" s="202">
        <v>0</v>
      </c>
      <c r="S239" s="202" t="s">
        <v>819</v>
      </c>
      <c r="T239" s="196">
        <v>42767</v>
      </c>
      <c r="U239" s="202" t="s">
        <v>819</v>
      </c>
      <c r="V239" s="202" t="s">
        <v>819</v>
      </c>
      <c r="W239" s="202" t="s">
        <v>820</v>
      </c>
      <c r="X239" s="202">
        <v>0</v>
      </c>
      <c r="Y239" s="202" t="s">
        <v>819</v>
      </c>
      <c r="Z239" s="197">
        <v>6471400</v>
      </c>
      <c r="AA239" s="205">
        <f t="shared" si="4"/>
        <v>1</v>
      </c>
      <c r="AB239" s="202" t="s">
        <v>819</v>
      </c>
      <c r="AC239" s="202" t="s">
        <v>819</v>
      </c>
    </row>
    <row r="240" spans="1:29" ht="60" x14ac:dyDescent="0.25">
      <c r="A240" s="198">
        <v>2017</v>
      </c>
      <c r="B240" s="196">
        <v>42767</v>
      </c>
      <c r="C240" s="202" t="s">
        <v>23</v>
      </c>
      <c r="D240" s="198">
        <v>2</v>
      </c>
      <c r="E240" s="202" t="s">
        <v>819</v>
      </c>
      <c r="F240" s="198" t="s">
        <v>819</v>
      </c>
      <c r="G240" s="202" t="s">
        <v>355</v>
      </c>
      <c r="H240" s="202" t="s">
        <v>67</v>
      </c>
      <c r="I240" s="203">
        <v>19372340</v>
      </c>
      <c r="J240" s="202" t="s">
        <v>818</v>
      </c>
      <c r="K240" s="202" t="s">
        <v>303</v>
      </c>
      <c r="L240" s="198">
        <v>274</v>
      </c>
      <c r="M240" s="198">
        <v>290</v>
      </c>
      <c r="N240" s="197">
        <v>6471400</v>
      </c>
      <c r="O240" s="202" t="s">
        <v>820</v>
      </c>
      <c r="P240" s="202">
        <v>0</v>
      </c>
      <c r="Q240" s="202" t="s">
        <v>820</v>
      </c>
      <c r="R240" s="202">
        <v>0</v>
      </c>
      <c r="S240" s="202" t="s">
        <v>819</v>
      </c>
      <c r="T240" s="196">
        <v>42767</v>
      </c>
      <c r="U240" s="202" t="s">
        <v>819</v>
      </c>
      <c r="V240" s="202" t="s">
        <v>819</v>
      </c>
      <c r="W240" s="202" t="s">
        <v>820</v>
      </c>
      <c r="X240" s="202">
        <v>0</v>
      </c>
      <c r="Y240" s="202" t="s">
        <v>819</v>
      </c>
      <c r="Z240" s="197">
        <v>6471400</v>
      </c>
      <c r="AA240" s="205">
        <f t="shared" si="4"/>
        <v>1</v>
      </c>
      <c r="AB240" s="202" t="s">
        <v>819</v>
      </c>
      <c r="AC240" s="202" t="s">
        <v>819</v>
      </c>
    </row>
    <row r="241" spans="1:29" ht="60" x14ac:dyDescent="0.25">
      <c r="A241" s="198">
        <v>2017</v>
      </c>
      <c r="B241" s="196">
        <v>42767</v>
      </c>
      <c r="C241" s="202" t="s">
        <v>23</v>
      </c>
      <c r="D241" s="198">
        <v>2</v>
      </c>
      <c r="E241" s="202" t="s">
        <v>819</v>
      </c>
      <c r="F241" s="198" t="s">
        <v>819</v>
      </c>
      <c r="G241" s="202" t="s">
        <v>355</v>
      </c>
      <c r="H241" s="202" t="s">
        <v>68</v>
      </c>
      <c r="I241" s="203">
        <v>27252146</v>
      </c>
      <c r="J241" s="202" t="s">
        <v>818</v>
      </c>
      <c r="K241" s="202" t="s">
        <v>303</v>
      </c>
      <c r="L241" s="198">
        <v>274</v>
      </c>
      <c r="M241" s="198">
        <v>291</v>
      </c>
      <c r="N241" s="197">
        <v>5824300</v>
      </c>
      <c r="O241" s="202" t="s">
        <v>820</v>
      </c>
      <c r="P241" s="202">
        <v>0</v>
      </c>
      <c r="Q241" s="202" t="s">
        <v>820</v>
      </c>
      <c r="R241" s="202">
        <v>0</v>
      </c>
      <c r="S241" s="202" t="s">
        <v>819</v>
      </c>
      <c r="T241" s="196">
        <v>42767</v>
      </c>
      <c r="U241" s="202" t="s">
        <v>819</v>
      </c>
      <c r="V241" s="202" t="s">
        <v>819</v>
      </c>
      <c r="W241" s="202" t="s">
        <v>820</v>
      </c>
      <c r="X241" s="202">
        <v>0</v>
      </c>
      <c r="Y241" s="202" t="s">
        <v>819</v>
      </c>
      <c r="Z241" s="197">
        <v>5824300</v>
      </c>
      <c r="AA241" s="205">
        <f t="shared" si="4"/>
        <v>1</v>
      </c>
      <c r="AB241" s="202" t="s">
        <v>819</v>
      </c>
      <c r="AC241" s="202" t="s">
        <v>819</v>
      </c>
    </row>
    <row r="242" spans="1:29" ht="60" x14ac:dyDescent="0.25">
      <c r="A242" s="198">
        <v>2017</v>
      </c>
      <c r="B242" s="196">
        <v>42767</v>
      </c>
      <c r="C242" s="202" t="s">
        <v>23</v>
      </c>
      <c r="D242" s="198">
        <v>2</v>
      </c>
      <c r="E242" s="202" t="s">
        <v>819</v>
      </c>
      <c r="F242" s="198" t="s">
        <v>819</v>
      </c>
      <c r="G242" s="202" t="s">
        <v>355</v>
      </c>
      <c r="H242" s="202" t="s">
        <v>69</v>
      </c>
      <c r="I242" s="203">
        <v>41636317</v>
      </c>
      <c r="J242" s="202" t="s">
        <v>818</v>
      </c>
      <c r="K242" s="202" t="s">
        <v>303</v>
      </c>
      <c r="L242" s="198">
        <v>274</v>
      </c>
      <c r="M242" s="198">
        <v>292</v>
      </c>
      <c r="N242" s="197">
        <v>6471400</v>
      </c>
      <c r="O242" s="202" t="s">
        <v>820</v>
      </c>
      <c r="P242" s="202">
        <v>0</v>
      </c>
      <c r="Q242" s="202" t="s">
        <v>820</v>
      </c>
      <c r="R242" s="202">
        <v>0</v>
      </c>
      <c r="S242" s="202" t="s">
        <v>819</v>
      </c>
      <c r="T242" s="196">
        <v>42767</v>
      </c>
      <c r="U242" s="202" t="s">
        <v>819</v>
      </c>
      <c r="V242" s="202" t="s">
        <v>819</v>
      </c>
      <c r="W242" s="202" t="s">
        <v>820</v>
      </c>
      <c r="X242" s="202">
        <v>0</v>
      </c>
      <c r="Y242" s="202" t="s">
        <v>819</v>
      </c>
      <c r="Z242" s="197">
        <v>6471400</v>
      </c>
      <c r="AA242" s="205">
        <f t="shared" si="4"/>
        <v>1</v>
      </c>
      <c r="AB242" s="202" t="s">
        <v>819</v>
      </c>
      <c r="AC242" s="202" t="s">
        <v>819</v>
      </c>
    </row>
    <row r="243" spans="1:29" ht="60" x14ac:dyDescent="0.25">
      <c r="A243" s="198">
        <v>2017</v>
      </c>
      <c r="B243" s="196">
        <v>42767</v>
      </c>
      <c r="C243" s="202" t="s">
        <v>23</v>
      </c>
      <c r="D243" s="198">
        <v>2</v>
      </c>
      <c r="E243" s="202" t="s">
        <v>819</v>
      </c>
      <c r="F243" s="198" t="s">
        <v>819</v>
      </c>
      <c r="G243" s="202" t="s">
        <v>355</v>
      </c>
      <c r="H243" s="202" t="s">
        <v>179</v>
      </c>
      <c r="I243" s="203">
        <v>52395807</v>
      </c>
      <c r="J243" s="202" t="s">
        <v>818</v>
      </c>
      <c r="K243" s="202" t="s">
        <v>303</v>
      </c>
      <c r="L243" s="198">
        <v>274</v>
      </c>
      <c r="M243" s="198">
        <v>293</v>
      </c>
      <c r="N243" s="197">
        <v>6471400</v>
      </c>
      <c r="O243" s="202" t="s">
        <v>820</v>
      </c>
      <c r="P243" s="202">
        <v>0</v>
      </c>
      <c r="Q243" s="202" t="s">
        <v>820</v>
      </c>
      <c r="R243" s="202">
        <v>0</v>
      </c>
      <c r="S243" s="202" t="s">
        <v>819</v>
      </c>
      <c r="T243" s="196">
        <v>42767</v>
      </c>
      <c r="U243" s="202" t="s">
        <v>819</v>
      </c>
      <c r="V243" s="202" t="s">
        <v>819</v>
      </c>
      <c r="W243" s="202" t="s">
        <v>820</v>
      </c>
      <c r="X243" s="202">
        <v>0</v>
      </c>
      <c r="Y243" s="202" t="s">
        <v>819</v>
      </c>
      <c r="Z243" s="197">
        <v>6471400</v>
      </c>
      <c r="AA243" s="205">
        <f t="shared" si="4"/>
        <v>1</v>
      </c>
      <c r="AB243" s="202" t="s">
        <v>819</v>
      </c>
      <c r="AC243" s="202" t="s">
        <v>819</v>
      </c>
    </row>
    <row r="244" spans="1:29" ht="60" x14ac:dyDescent="0.25">
      <c r="A244" s="198">
        <v>2017</v>
      </c>
      <c r="B244" s="196">
        <v>42767</v>
      </c>
      <c r="C244" s="202" t="s">
        <v>23</v>
      </c>
      <c r="D244" s="198">
        <v>2</v>
      </c>
      <c r="E244" s="202" t="s">
        <v>819</v>
      </c>
      <c r="F244" s="198" t="s">
        <v>819</v>
      </c>
      <c r="G244" s="202" t="s">
        <v>355</v>
      </c>
      <c r="H244" s="202" t="s">
        <v>180</v>
      </c>
      <c r="I244" s="203">
        <v>79959809</v>
      </c>
      <c r="J244" s="202" t="s">
        <v>818</v>
      </c>
      <c r="K244" s="202" t="s">
        <v>303</v>
      </c>
      <c r="L244" s="198">
        <v>274</v>
      </c>
      <c r="M244" s="198">
        <v>294</v>
      </c>
      <c r="N244" s="197">
        <v>6471400</v>
      </c>
      <c r="O244" s="202" t="s">
        <v>820</v>
      </c>
      <c r="P244" s="202">
        <v>0</v>
      </c>
      <c r="Q244" s="202" t="s">
        <v>820</v>
      </c>
      <c r="R244" s="202">
        <v>0</v>
      </c>
      <c r="S244" s="202" t="s">
        <v>819</v>
      </c>
      <c r="T244" s="196">
        <v>42767</v>
      </c>
      <c r="U244" s="202" t="s">
        <v>819</v>
      </c>
      <c r="V244" s="202" t="s">
        <v>819</v>
      </c>
      <c r="W244" s="202" t="s">
        <v>820</v>
      </c>
      <c r="X244" s="202">
        <v>0</v>
      </c>
      <c r="Y244" s="202" t="s">
        <v>819</v>
      </c>
      <c r="Z244" s="197">
        <v>6471400</v>
      </c>
      <c r="AA244" s="205">
        <f t="shared" si="4"/>
        <v>1</v>
      </c>
      <c r="AB244" s="202" t="s">
        <v>819</v>
      </c>
      <c r="AC244" s="202" t="s">
        <v>819</v>
      </c>
    </row>
    <row r="245" spans="1:29" ht="90" x14ac:dyDescent="0.25">
      <c r="A245" s="198">
        <v>2017</v>
      </c>
      <c r="B245" s="196">
        <v>42795</v>
      </c>
      <c r="C245" s="202" t="s">
        <v>23</v>
      </c>
      <c r="D245" s="198">
        <v>3</v>
      </c>
      <c r="E245" s="202" t="s">
        <v>819</v>
      </c>
      <c r="F245" s="198" t="s">
        <v>819</v>
      </c>
      <c r="G245" s="202" t="s">
        <v>548</v>
      </c>
      <c r="H245" s="202" t="s">
        <v>178</v>
      </c>
      <c r="I245" s="203">
        <v>1026250511</v>
      </c>
      <c r="J245" s="202" t="s">
        <v>818</v>
      </c>
      <c r="K245" s="202" t="s">
        <v>303</v>
      </c>
      <c r="L245" s="198">
        <v>291</v>
      </c>
      <c r="M245" s="198">
        <v>307</v>
      </c>
      <c r="N245" s="197">
        <v>6471400</v>
      </c>
      <c r="O245" s="202" t="s">
        <v>820</v>
      </c>
      <c r="P245" s="202">
        <v>0</v>
      </c>
      <c r="Q245" s="202" t="s">
        <v>820</v>
      </c>
      <c r="R245" s="202">
        <v>0</v>
      </c>
      <c r="S245" s="202" t="s">
        <v>819</v>
      </c>
      <c r="T245" s="196">
        <v>42795</v>
      </c>
      <c r="U245" s="202" t="s">
        <v>819</v>
      </c>
      <c r="V245" s="202" t="s">
        <v>819</v>
      </c>
      <c r="W245" s="202" t="s">
        <v>820</v>
      </c>
      <c r="X245" s="202">
        <v>0</v>
      </c>
      <c r="Y245" s="202" t="s">
        <v>819</v>
      </c>
      <c r="Z245" s="197">
        <v>6471400</v>
      </c>
      <c r="AA245" s="205">
        <f t="shared" si="4"/>
        <v>1</v>
      </c>
      <c r="AB245" s="202" t="s">
        <v>819</v>
      </c>
      <c r="AC245" s="202" t="s">
        <v>819</v>
      </c>
    </row>
    <row r="246" spans="1:29" ht="90" x14ac:dyDescent="0.25">
      <c r="A246" s="198">
        <v>2017</v>
      </c>
      <c r="B246" s="196">
        <v>42795</v>
      </c>
      <c r="C246" s="202" t="s">
        <v>23</v>
      </c>
      <c r="D246" s="198">
        <v>3</v>
      </c>
      <c r="E246" s="202" t="s">
        <v>819</v>
      </c>
      <c r="F246" s="198" t="s">
        <v>819</v>
      </c>
      <c r="G246" s="202" t="s">
        <v>548</v>
      </c>
      <c r="H246" s="202" t="s">
        <v>65</v>
      </c>
      <c r="I246" s="203">
        <v>1032432645</v>
      </c>
      <c r="J246" s="202" t="s">
        <v>818</v>
      </c>
      <c r="K246" s="202" t="s">
        <v>303</v>
      </c>
      <c r="L246" s="198">
        <v>291</v>
      </c>
      <c r="M246" s="198">
        <v>308</v>
      </c>
      <c r="N246" s="197">
        <v>6471400</v>
      </c>
      <c r="O246" s="202" t="s">
        <v>820</v>
      </c>
      <c r="P246" s="202">
        <v>0</v>
      </c>
      <c r="Q246" s="202" t="s">
        <v>820</v>
      </c>
      <c r="R246" s="202">
        <v>0</v>
      </c>
      <c r="S246" s="202" t="s">
        <v>819</v>
      </c>
      <c r="T246" s="196">
        <v>42795</v>
      </c>
      <c r="U246" s="202" t="s">
        <v>819</v>
      </c>
      <c r="V246" s="202" t="s">
        <v>819</v>
      </c>
      <c r="W246" s="202" t="s">
        <v>820</v>
      </c>
      <c r="X246" s="202">
        <v>0</v>
      </c>
      <c r="Y246" s="202" t="s">
        <v>819</v>
      </c>
      <c r="Z246" s="197">
        <v>6471400</v>
      </c>
      <c r="AA246" s="205">
        <f t="shared" si="4"/>
        <v>1</v>
      </c>
      <c r="AB246" s="202" t="s">
        <v>819</v>
      </c>
      <c r="AC246" s="202" t="s">
        <v>819</v>
      </c>
    </row>
    <row r="247" spans="1:29" ht="90" x14ac:dyDescent="0.25">
      <c r="A247" s="198">
        <v>2017</v>
      </c>
      <c r="B247" s="196">
        <v>42795</v>
      </c>
      <c r="C247" s="202" t="s">
        <v>23</v>
      </c>
      <c r="D247" s="198">
        <v>3</v>
      </c>
      <c r="E247" s="202" t="s">
        <v>819</v>
      </c>
      <c r="F247" s="198" t="s">
        <v>819</v>
      </c>
      <c r="G247" s="202" t="s">
        <v>548</v>
      </c>
      <c r="H247" s="202" t="s">
        <v>66</v>
      </c>
      <c r="I247" s="203">
        <v>15049784</v>
      </c>
      <c r="J247" s="202" t="s">
        <v>818</v>
      </c>
      <c r="K247" s="202" t="s">
        <v>303</v>
      </c>
      <c r="L247" s="198">
        <v>291</v>
      </c>
      <c r="M247" s="198">
        <v>309</v>
      </c>
      <c r="N247" s="197">
        <v>6471400</v>
      </c>
      <c r="O247" s="202" t="s">
        <v>820</v>
      </c>
      <c r="P247" s="202">
        <v>0</v>
      </c>
      <c r="Q247" s="202" t="s">
        <v>820</v>
      </c>
      <c r="R247" s="202">
        <v>0</v>
      </c>
      <c r="S247" s="202" t="s">
        <v>819</v>
      </c>
      <c r="T247" s="196">
        <v>42795</v>
      </c>
      <c r="U247" s="202" t="s">
        <v>819</v>
      </c>
      <c r="V247" s="202" t="s">
        <v>819</v>
      </c>
      <c r="W247" s="202" t="s">
        <v>820</v>
      </c>
      <c r="X247" s="202">
        <v>0</v>
      </c>
      <c r="Y247" s="202" t="s">
        <v>819</v>
      </c>
      <c r="Z247" s="197">
        <v>6471400</v>
      </c>
      <c r="AA247" s="205">
        <f t="shared" ref="AA247:AA310" si="5">+Z247/N247</f>
        <v>1</v>
      </c>
      <c r="AB247" s="202" t="s">
        <v>819</v>
      </c>
      <c r="AC247" s="202" t="s">
        <v>819</v>
      </c>
    </row>
    <row r="248" spans="1:29" ht="90" x14ac:dyDescent="0.25">
      <c r="A248" s="198">
        <v>2017</v>
      </c>
      <c r="B248" s="196">
        <v>42795</v>
      </c>
      <c r="C248" s="202" t="s">
        <v>23</v>
      </c>
      <c r="D248" s="198">
        <v>3</v>
      </c>
      <c r="E248" s="202" t="s">
        <v>819</v>
      </c>
      <c r="F248" s="198" t="s">
        <v>819</v>
      </c>
      <c r="G248" s="202" t="s">
        <v>548</v>
      </c>
      <c r="H248" s="202" t="s">
        <v>162</v>
      </c>
      <c r="I248" s="203">
        <v>19222399</v>
      </c>
      <c r="J248" s="202" t="s">
        <v>818</v>
      </c>
      <c r="K248" s="202" t="s">
        <v>303</v>
      </c>
      <c r="L248" s="198">
        <v>291</v>
      </c>
      <c r="M248" s="198">
        <v>310</v>
      </c>
      <c r="N248" s="197">
        <v>6471400</v>
      </c>
      <c r="O248" s="202" t="s">
        <v>820</v>
      </c>
      <c r="P248" s="202">
        <v>0</v>
      </c>
      <c r="Q248" s="202" t="s">
        <v>820</v>
      </c>
      <c r="R248" s="202">
        <v>0</v>
      </c>
      <c r="S248" s="202" t="s">
        <v>819</v>
      </c>
      <c r="T248" s="196">
        <v>42795</v>
      </c>
      <c r="U248" s="202" t="s">
        <v>819</v>
      </c>
      <c r="V248" s="202" t="s">
        <v>819</v>
      </c>
      <c r="W248" s="202" t="s">
        <v>820</v>
      </c>
      <c r="X248" s="202">
        <v>0</v>
      </c>
      <c r="Y248" s="202" t="s">
        <v>819</v>
      </c>
      <c r="Z248" s="197">
        <v>6471400</v>
      </c>
      <c r="AA248" s="205">
        <f t="shared" si="5"/>
        <v>1</v>
      </c>
      <c r="AB248" s="202" t="s">
        <v>819</v>
      </c>
      <c r="AC248" s="202" t="s">
        <v>819</v>
      </c>
    </row>
    <row r="249" spans="1:29" ht="90" x14ac:dyDescent="0.25">
      <c r="A249" s="198">
        <v>2017</v>
      </c>
      <c r="B249" s="196">
        <v>42795</v>
      </c>
      <c r="C249" s="202" t="s">
        <v>23</v>
      </c>
      <c r="D249" s="198">
        <v>3</v>
      </c>
      <c r="E249" s="202" t="s">
        <v>819</v>
      </c>
      <c r="F249" s="198" t="s">
        <v>819</v>
      </c>
      <c r="G249" s="202" t="s">
        <v>548</v>
      </c>
      <c r="H249" s="202" t="s">
        <v>67</v>
      </c>
      <c r="I249" s="203">
        <v>19372340</v>
      </c>
      <c r="J249" s="202" t="s">
        <v>818</v>
      </c>
      <c r="K249" s="202" t="s">
        <v>303</v>
      </c>
      <c r="L249" s="198">
        <v>291</v>
      </c>
      <c r="M249" s="198">
        <v>311</v>
      </c>
      <c r="N249" s="197">
        <v>6471400</v>
      </c>
      <c r="O249" s="202" t="s">
        <v>820</v>
      </c>
      <c r="P249" s="202">
        <v>0</v>
      </c>
      <c r="Q249" s="202" t="s">
        <v>820</v>
      </c>
      <c r="R249" s="202">
        <v>0</v>
      </c>
      <c r="S249" s="202" t="s">
        <v>819</v>
      </c>
      <c r="T249" s="196">
        <v>42795</v>
      </c>
      <c r="U249" s="202" t="s">
        <v>819</v>
      </c>
      <c r="V249" s="202" t="s">
        <v>819</v>
      </c>
      <c r="W249" s="202" t="s">
        <v>820</v>
      </c>
      <c r="X249" s="202">
        <v>0</v>
      </c>
      <c r="Y249" s="202" t="s">
        <v>819</v>
      </c>
      <c r="Z249" s="197">
        <v>6471400</v>
      </c>
      <c r="AA249" s="205">
        <f t="shared" si="5"/>
        <v>1</v>
      </c>
      <c r="AB249" s="202" t="s">
        <v>819</v>
      </c>
      <c r="AC249" s="202" t="s">
        <v>819</v>
      </c>
    </row>
    <row r="250" spans="1:29" ht="90" x14ac:dyDescent="0.25">
      <c r="A250" s="198">
        <v>2017</v>
      </c>
      <c r="B250" s="196">
        <v>42795</v>
      </c>
      <c r="C250" s="202" t="s">
        <v>23</v>
      </c>
      <c r="D250" s="198">
        <v>3</v>
      </c>
      <c r="E250" s="202" t="s">
        <v>819</v>
      </c>
      <c r="F250" s="198" t="s">
        <v>819</v>
      </c>
      <c r="G250" s="202" t="s">
        <v>548</v>
      </c>
      <c r="H250" s="202" t="s">
        <v>68</v>
      </c>
      <c r="I250" s="203">
        <v>27252146</v>
      </c>
      <c r="J250" s="202" t="s">
        <v>818</v>
      </c>
      <c r="K250" s="202" t="s">
        <v>303</v>
      </c>
      <c r="L250" s="198">
        <v>291</v>
      </c>
      <c r="M250" s="198">
        <v>312</v>
      </c>
      <c r="N250" s="197">
        <v>5824300</v>
      </c>
      <c r="O250" s="202" t="s">
        <v>820</v>
      </c>
      <c r="P250" s="202">
        <v>0</v>
      </c>
      <c r="Q250" s="202" t="s">
        <v>820</v>
      </c>
      <c r="R250" s="202">
        <v>0</v>
      </c>
      <c r="S250" s="202" t="s">
        <v>819</v>
      </c>
      <c r="T250" s="196">
        <v>42795</v>
      </c>
      <c r="U250" s="202" t="s">
        <v>819</v>
      </c>
      <c r="V250" s="202" t="s">
        <v>819</v>
      </c>
      <c r="W250" s="202" t="s">
        <v>820</v>
      </c>
      <c r="X250" s="202">
        <v>0</v>
      </c>
      <c r="Y250" s="202" t="s">
        <v>819</v>
      </c>
      <c r="Z250" s="197">
        <v>5824300</v>
      </c>
      <c r="AA250" s="205">
        <f t="shared" si="5"/>
        <v>1</v>
      </c>
      <c r="AB250" s="202" t="s">
        <v>819</v>
      </c>
      <c r="AC250" s="202" t="s">
        <v>819</v>
      </c>
    </row>
    <row r="251" spans="1:29" ht="90" x14ac:dyDescent="0.25">
      <c r="A251" s="198">
        <v>2017</v>
      </c>
      <c r="B251" s="196">
        <v>42795</v>
      </c>
      <c r="C251" s="202" t="s">
        <v>23</v>
      </c>
      <c r="D251" s="198">
        <v>3</v>
      </c>
      <c r="E251" s="202" t="s">
        <v>819</v>
      </c>
      <c r="F251" s="198" t="s">
        <v>819</v>
      </c>
      <c r="G251" s="202" t="s">
        <v>548</v>
      </c>
      <c r="H251" s="202" t="s">
        <v>69</v>
      </c>
      <c r="I251" s="203">
        <v>41636317</v>
      </c>
      <c r="J251" s="202" t="s">
        <v>818</v>
      </c>
      <c r="K251" s="202" t="s">
        <v>303</v>
      </c>
      <c r="L251" s="198">
        <v>291</v>
      </c>
      <c r="M251" s="198">
        <v>313</v>
      </c>
      <c r="N251" s="197">
        <v>6471400</v>
      </c>
      <c r="O251" s="202" t="s">
        <v>820</v>
      </c>
      <c r="P251" s="202">
        <v>0</v>
      </c>
      <c r="Q251" s="202" t="s">
        <v>820</v>
      </c>
      <c r="R251" s="202">
        <v>0</v>
      </c>
      <c r="S251" s="202" t="s">
        <v>819</v>
      </c>
      <c r="T251" s="196">
        <v>42795</v>
      </c>
      <c r="U251" s="202" t="s">
        <v>819</v>
      </c>
      <c r="V251" s="202" t="s">
        <v>819</v>
      </c>
      <c r="W251" s="202" t="s">
        <v>820</v>
      </c>
      <c r="X251" s="202">
        <v>0</v>
      </c>
      <c r="Y251" s="202" t="s">
        <v>819</v>
      </c>
      <c r="Z251" s="197">
        <v>6471400</v>
      </c>
      <c r="AA251" s="205">
        <f t="shared" si="5"/>
        <v>1</v>
      </c>
      <c r="AB251" s="202" t="s">
        <v>819</v>
      </c>
      <c r="AC251" s="202" t="s">
        <v>819</v>
      </c>
    </row>
    <row r="252" spans="1:29" ht="90" x14ac:dyDescent="0.25">
      <c r="A252" s="198">
        <v>2017</v>
      </c>
      <c r="B252" s="196">
        <v>42795</v>
      </c>
      <c r="C252" s="202" t="s">
        <v>23</v>
      </c>
      <c r="D252" s="198">
        <v>3</v>
      </c>
      <c r="E252" s="202" t="s">
        <v>819</v>
      </c>
      <c r="F252" s="198" t="s">
        <v>819</v>
      </c>
      <c r="G252" s="202" t="s">
        <v>548</v>
      </c>
      <c r="H252" s="202" t="s">
        <v>179</v>
      </c>
      <c r="I252" s="203">
        <v>52395807</v>
      </c>
      <c r="J252" s="202" t="s">
        <v>818</v>
      </c>
      <c r="K252" s="202" t="s">
        <v>303</v>
      </c>
      <c r="L252" s="198">
        <v>291</v>
      </c>
      <c r="M252" s="198">
        <v>314</v>
      </c>
      <c r="N252" s="197">
        <v>6471400</v>
      </c>
      <c r="O252" s="202" t="s">
        <v>820</v>
      </c>
      <c r="P252" s="202">
        <v>0</v>
      </c>
      <c r="Q252" s="202" t="s">
        <v>820</v>
      </c>
      <c r="R252" s="202">
        <v>0</v>
      </c>
      <c r="S252" s="202" t="s">
        <v>819</v>
      </c>
      <c r="T252" s="196">
        <v>42795</v>
      </c>
      <c r="U252" s="202" t="s">
        <v>819</v>
      </c>
      <c r="V252" s="202" t="s">
        <v>819</v>
      </c>
      <c r="W252" s="202" t="s">
        <v>820</v>
      </c>
      <c r="X252" s="202">
        <v>0</v>
      </c>
      <c r="Y252" s="202" t="s">
        <v>819</v>
      </c>
      <c r="Z252" s="197">
        <v>6471400</v>
      </c>
      <c r="AA252" s="205">
        <f t="shared" si="5"/>
        <v>1</v>
      </c>
      <c r="AB252" s="202" t="s">
        <v>819</v>
      </c>
      <c r="AC252" s="202" t="s">
        <v>819</v>
      </c>
    </row>
    <row r="253" spans="1:29" ht="90" x14ac:dyDescent="0.25">
      <c r="A253" s="198">
        <v>2017</v>
      </c>
      <c r="B253" s="196">
        <v>42795</v>
      </c>
      <c r="C253" s="202" t="s">
        <v>23</v>
      </c>
      <c r="D253" s="198">
        <v>3</v>
      </c>
      <c r="E253" s="202" t="s">
        <v>819</v>
      </c>
      <c r="F253" s="198" t="s">
        <v>819</v>
      </c>
      <c r="G253" s="202" t="s">
        <v>548</v>
      </c>
      <c r="H253" s="202" t="s">
        <v>180</v>
      </c>
      <c r="I253" s="203">
        <v>79959809</v>
      </c>
      <c r="J253" s="202" t="s">
        <v>818</v>
      </c>
      <c r="K253" s="202" t="s">
        <v>303</v>
      </c>
      <c r="L253" s="198">
        <v>291</v>
      </c>
      <c r="M253" s="198">
        <v>315</v>
      </c>
      <c r="N253" s="197">
        <v>6471400</v>
      </c>
      <c r="O253" s="202" t="s">
        <v>820</v>
      </c>
      <c r="P253" s="202">
        <v>0</v>
      </c>
      <c r="Q253" s="202" t="s">
        <v>820</v>
      </c>
      <c r="R253" s="202">
        <v>0</v>
      </c>
      <c r="S253" s="202" t="s">
        <v>819</v>
      </c>
      <c r="T253" s="196">
        <v>42795</v>
      </c>
      <c r="U253" s="202" t="s">
        <v>819</v>
      </c>
      <c r="V253" s="202" t="s">
        <v>819</v>
      </c>
      <c r="W253" s="202" t="s">
        <v>820</v>
      </c>
      <c r="X253" s="202">
        <v>0</v>
      </c>
      <c r="Y253" s="202" t="s">
        <v>819</v>
      </c>
      <c r="Z253" s="197">
        <v>6471400</v>
      </c>
      <c r="AA253" s="205">
        <f t="shared" si="5"/>
        <v>1</v>
      </c>
      <c r="AB253" s="202" t="s">
        <v>819</v>
      </c>
      <c r="AC253" s="202" t="s">
        <v>819</v>
      </c>
    </row>
    <row r="254" spans="1:29" ht="90" x14ac:dyDescent="0.25">
      <c r="A254" s="198">
        <v>2017</v>
      </c>
      <c r="B254" s="196">
        <v>42826</v>
      </c>
      <c r="C254" s="202" t="s">
        <v>23</v>
      </c>
      <c r="D254" s="198">
        <v>4</v>
      </c>
      <c r="E254" s="202" t="s">
        <v>819</v>
      </c>
      <c r="F254" s="198" t="s">
        <v>819</v>
      </c>
      <c r="G254" s="202" t="s">
        <v>551</v>
      </c>
      <c r="H254" s="202" t="s">
        <v>178</v>
      </c>
      <c r="I254" s="203">
        <v>1026250511</v>
      </c>
      <c r="J254" s="202" t="s">
        <v>818</v>
      </c>
      <c r="K254" s="202" t="s">
        <v>303</v>
      </c>
      <c r="L254" s="198">
        <v>299</v>
      </c>
      <c r="M254" s="198">
        <v>330</v>
      </c>
      <c r="N254" s="197">
        <v>4853600</v>
      </c>
      <c r="O254" s="202" t="s">
        <v>820</v>
      </c>
      <c r="P254" s="202">
        <v>0</v>
      </c>
      <c r="Q254" s="202" t="s">
        <v>820</v>
      </c>
      <c r="R254" s="202">
        <v>0</v>
      </c>
      <c r="S254" s="202" t="s">
        <v>819</v>
      </c>
      <c r="T254" s="196">
        <v>42826</v>
      </c>
      <c r="U254" s="202" t="s">
        <v>819</v>
      </c>
      <c r="V254" s="202" t="s">
        <v>819</v>
      </c>
      <c r="W254" s="202" t="s">
        <v>820</v>
      </c>
      <c r="X254" s="202">
        <v>0</v>
      </c>
      <c r="Y254" s="202" t="s">
        <v>819</v>
      </c>
      <c r="Z254" s="197">
        <v>4853600</v>
      </c>
      <c r="AA254" s="205">
        <f t="shared" si="5"/>
        <v>1</v>
      </c>
      <c r="AB254" s="202" t="s">
        <v>819</v>
      </c>
      <c r="AC254" s="202" t="s">
        <v>819</v>
      </c>
    </row>
    <row r="255" spans="1:29" ht="90" x14ac:dyDescent="0.25">
      <c r="A255" s="198">
        <v>2017</v>
      </c>
      <c r="B255" s="196">
        <v>42826</v>
      </c>
      <c r="C255" s="202" t="s">
        <v>23</v>
      </c>
      <c r="D255" s="198">
        <v>4</v>
      </c>
      <c r="E255" s="202" t="s">
        <v>819</v>
      </c>
      <c r="F255" s="198" t="s">
        <v>819</v>
      </c>
      <c r="G255" s="202" t="s">
        <v>551</v>
      </c>
      <c r="H255" s="202" t="s">
        <v>65</v>
      </c>
      <c r="I255" s="203">
        <v>1032432645</v>
      </c>
      <c r="J255" s="202" t="s">
        <v>818</v>
      </c>
      <c r="K255" s="202" t="s">
        <v>303</v>
      </c>
      <c r="L255" s="198">
        <v>299</v>
      </c>
      <c r="M255" s="198">
        <v>332</v>
      </c>
      <c r="N255" s="197">
        <v>6147900</v>
      </c>
      <c r="O255" s="202" t="s">
        <v>820</v>
      </c>
      <c r="P255" s="202">
        <v>0</v>
      </c>
      <c r="Q255" s="202" t="s">
        <v>820</v>
      </c>
      <c r="R255" s="202">
        <v>0</v>
      </c>
      <c r="S255" s="202" t="s">
        <v>819</v>
      </c>
      <c r="T255" s="196">
        <v>42826</v>
      </c>
      <c r="U255" s="202" t="s">
        <v>819</v>
      </c>
      <c r="V255" s="202" t="s">
        <v>819</v>
      </c>
      <c r="W255" s="202" t="s">
        <v>820</v>
      </c>
      <c r="X255" s="202">
        <v>0</v>
      </c>
      <c r="Y255" s="202" t="s">
        <v>819</v>
      </c>
      <c r="Z255" s="197">
        <v>6147900</v>
      </c>
      <c r="AA255" s="205">
        <f t="shared" si="5"/>
        <v>1</v>
      </c>
      <c r="AB255" s="202" t="s">
        <v>819</v>
      </c>
      <c r="AC255" s="202" t="s">
        <v>819</v>
      </c>
    </row>
    <row r="256" spans="1:29" ht="90" x14ac:dyDescent="0.25">
      <c r="A256" s="198">
        <v>2017</v>
      </c>
      <c r="B256" s="196">
        <v>42826</v>
      </c>
      <c r="C256" s="202" t="s">
        <v>23</v>
      </c>
      <c r="D256" s="198">
        <v>4</v>
      </c>
      <c r="E256" s="202" t="s">
        <v>819</v>
      </c>
      <c r="F256" s="198" t="s">
        <v>819</v>
      </c>
      <c r="G256" s="202" t="s">
        <v>551</v>
      </c>
      <c r="H256" s="202" t="s">
        <v>66</v>
      </c>
      <c r="I256" s="203">
        <v>15049784</v>
      </c>
      <c r="J256" s="202" t="s">
        <v>818</v>
      </c>
      <c r="K256" s="202" t="s">
        <v>303</v>
      </c>
      <c r="L256" s="198">
        <v>299</v>
      </c>
      <c r="M256" s="198">
        <v>333</v>
      </c>
      <c r="N256" s="197">
        <v>6471400</v>
      </c>
      <c r="O256" s="202" t="s">
        <v>820</v>
      </c>
      <c r="P256" s="202">
        <v>0</v>
      </c>
      <c r="Q256" s="202" t="s">
        <v>820</v>
      </c>
      <c r="R256" s="202">
        <v>0</v>
      </c>
      <c r="S256" s="202" t="s">
        <v>819</v>
      </c>
      <c r="T256" s="196">
        <v>42826</v>
      </c>
      <c r="U256" s="202" t="s">
        <v>819</v>
      </c>
      <c r="V256" s="202" t="s">
        <v>819</v>
      </c>
      <c r="W256" s="202" t="s">
        <v>820</v>
      </c>
      <c r="X256" s="202">
        <v>0</v>
      </c>
      <c r="Y256" s="202" t="s">
        <v>819</v>
      </c>
      <c r="Z256" s="197">
        <v>6471400</v>
      </c>
      <c r="AA256" s="205">
        <f t="shared" si="5"/>
        <v>1</v>
      </c>
      <c r="AB256" s="202" t="s">
        <v>819</v>
      </c>
      <c r="AC256" s="202" t="s">
        <v>819</v>
      </c>
    </row>
    <row r="257" spans="1:29" ht="90" x14ac:dyDescent="0.25">
      <c r="A257" s="198">
        <v>2017</v>
      </c>
      <c r="B257" s="196">
        <v>42826</v>
      </c>
      <c r="C257" s="202" t="s">
        <v>23</v>
      </c>
      <c r="D257" s="198">
        <v>4</v>
      </c>
      <c r="E257" s="202" t="s">
        <v>819</v>
      </c>
      <c r="F257" s="198" t="s">
        <v>819</v>
      </c>
      <c r="G257" s="202" t="s">
        <v>551</v>
      </c>
      <c r="H257" s="202" t="s">
        <v>162</v>
      </c>
      <c r="I257" s="203">
        <v>19222399</v>
      </c>
      <c r="J257" s="202" t="s">
        <v>818</v>
      </c>
      <c r="K257" s="202" t="s">
        <v>303</v>
      </c>
      <c r="L257" s="198">
        <v>299</v>
      </c>
      <c r="M257" s="198">
        <v>334</v>
      </c>
      <c r="N257" s="197">
        <v>6471400</v>
      </c>
      <c r="O257" s="202" t="s">
        <v>820</v>
      </c>
      <c r="P257" s="202">
        <v>0</v>
      </c>
      <c r="Q257" s="202" t="s">
        <v>820</v>
      </c>
      <c r="R257" s="202">
        <v>0</v>
      </c>
      <c r="S257" s="202" t="s">
        <v>819</v>
      </c>
      <c r="T257" s="196">
        <v>42826</v>
      </c>
      <c r="U257" s="202" t="s">
        <v>819</v>
      </c>
      <c r="V257" s="202" t="s">
        <v>819</v>
      </c>
      <c r="W257" s="202" t="s">
        <v>820</v>
      </c>
      <c r="X257" s="202">
        <v>0</v>
      </c>
      <c r="Y257" s="202" t="s">
        <v>819</v>
      </c>
      <c r="Z257" s="197">
        <v>6471400</v>
      </c>
      <c r="AA257" s="205">
        <f t="shared" si="5"/>
        <v>1</v>
      </c>
      <c r="AB257" s="202" t="s">
        <v>819</v>
      </c>
      <c r="AC257" s="202" t="s">
        <v>819</v>
      </c>
    </row>
    <row r="258" spans="1:29" ht="90" x14ac:dyDescent="0.25">
      <c r="A258" s="198">
        <v>2017</v>
      </c>
      <c r="B258" s="196">
        <v>42826</v>
      </c>
      <c r="C258" s="202" t="s">
        <v>23</v>
      </c>
      <c r="D258" s="198">
        <v>4</v>
      </c>
      <c r="E258" s="202" t="s">
        <v>819</v>
      </c>
      <c r="F258" s="198" t="s">
        <v>819</v>
      </c>
      <c r="G258" s="202" t="s">
        <v>551</v>
      </c>
      <c r="H258" s="202" t="s">
        <v>67</v>
      </c>
      <c r="I258" s="203">
        <v>19372340</v>
      </c>
      <c r="J258" s="202" t="s">
        <v>818</v>
      </c>
      <c r="K258" s="202" t="s">
        <v>303</v>
      </c>
      <c r="L258" s="198">
        <v>299</v>
      </c>
      <c r="M258" s="198">
        <v>335</v>
      </c>
      <c r="N258" s="197">
        <v>6147900</v>
      </c>
      <c r="O258" s="202" t="s">
        <v>820</v>
      </c>
      <c r="P258" s="202">
        <v>0</v>
      </c>
      <c r="Q258" s="202" t="s">
        <v>820</v>
      </c>
      <c r="R258" s="202">
        <v>0</v>
      </c>
      <c r="S258" s="202" t="s">
        <v>819</v>
      </c>
      <c r="T258" s="196">
        <v>42826</v>
      </c>
      <c r="U258" s="202" t="s">
        <v>819</v>
      </c>
      <c r="V258" s="202" t="s">
        <v>819</v>
      </c>
      <c r="W258" s="202" t="s">
        <v>820</v>
      </c>
      <c r="X258" s="202">
        <v>0</v>
      </c>
      <c r="Y258" s="202" t="s">
        <v>819</v>
      </c>
      <c r="Z258" s="197">
        <v>6147900</v>
      </c>
      <c r="AA258" s="205">
        <f t="shared" si="5"/>
        <v>1</v>
      </c>
      <c r="AB258" s="202" t="s">
        <v>819</v>
      </c>
      <c r="AC258" s="202" t="s">
        <v>819</v>
      </c>
    </row>
    <row r="259" spans="1:29" ht="90" x14ac:dyDescent="0.25">
      <c r="A259" s="198">
        <v>2017</v>
      </c>
      <c r="B259" s="196">
        <v>42826</v>
      </c>
      <c r="C259" s="202" t="s">
        <v>23</v>
      </c>
      <c r="D259" s="198">
        <v>4</v>
      </c>
      <c r="E259" s="202" t="s">
        <v>819</v>
      </c>
      <c r="F259" s="198" t="s">
        <v>819</v>
      </c>
      <c r="G259" s="202" t="s">
        <v>551</v>
      </c>
      <c r="H259" s="202" t="s">
        <v>68</v>
      </c>
      <c r="I259" s="203">
        <v>27252146</v>
      </c>
      <c r="J259" s="202" t="s">
        <v>818</v>
      </c>
      <c r="K259" s="202" t="s">
        <v>303</v>
      </c>
      <c r="L259" s="198">
        <v>299</v>
      </c>
      <c r="M259" s="198">
        <v>336</v>
      </c>
      <c r="N259" s="197">
        <v>5824300</v>
      </c>
      <c r="O259" s="202" t="s">
        <v>820</v>
      </c>
      <c r="P259" s="202">
        <v>0</v>
      </c>
      <c r="Q259" s="202" t="s">
        <v>820</v>
      </c>
      <c r="R259" s="202">
        <v>0</v>
      </c>
      <c r="S259" s="202" t="s">
        <v>819</v>
      </c>
      <c r="T259" s="196">
        <v>42826</v>
      </c>
      <c r="U259" s="202" t="s">
        <v>819</v>
      </c>
      <c r="V259" s="202" t="s">
        <v>819</v>
      </c>
      <c r="W259" s="202" t="s">
        <v>820</v>
      </c>
      <c r="X259" s="202">
        <v>0</v>
      </c>
      <c r="Y259" s="202" t="s">
        <v>819</v>
      </c>
      <c r="Z259" s="197">
        <v>5824300</v>
      </c>
      <c r="AA259" s="205">
        <f t="shared" si="5"/>
        <v>1</v>
      </c>
      <c r="AB259" s="202" t="s">
        <v>819</v>
      </c>
      <c r="AC259" s="202" t="s">
        <v>819</v>
      </c>
    </row>
    <row r="260" spans="1:29" ht="90" x14ac:dyDescent="0.25">
      <c r="A260" s="198">
        <v>2017</v>
      </c>
      <c r="B260" s="196">
        <v>42826</v>
      </c>
      <c r="C260" s="202" t="s">
        <v>23</v>
      </c>
      <c r="D260" s="198">
        <v>4</v>
      </c>
      <c r="E260" s="202" t="s">
        <v>819</v>
      </c>
      <c r="F260" s="198" t="s">
        <v>819</v>
      </c>
      <c r="G260" s="202" t="s">
        <v>551</v>
      </c>
      <c r="H260" s="202" t="s">
        <v>69</v>
      </c>
      <c r="I260" s="203">
        <v>41636317</v>
      </c>
      <c r="J260" s="202" t="s">
        <v>818</v>
      </c>
      <c r="K260" s="202" t="s">
        <v>303</v>
      </c>
      <c r="L260" s="198">
        <v>299</v>
      </c>
      <c r="M260" s="198">
        <v>337</v>
      </c>
      <c r="N260" s="197">
        <v>6147900</v>
      </c>
      <c r="O260" s="202" t="s">
        <v>820</v>
      </c>
      <c r="P260" s="202">
        <v>0</v>
      </c>
      <c r="Q260" s="202" t="s">
        <v>820</v>
      </c>
      <c r="R260" s="202">
        <v>0</v>
      </c>
      <c r="S260" s="202" t="s">
        <v>819</v>
      </c>
      <c r="T260" s="196">
        <v>42826</v>
      </c>
      <c r="U260" s="202" t="s">
        <v>819</v>
      </c>
      <c r="V260" s="202" t="s">
        <v>819</v>
      </c>
      <c r="W260" s="202" t="s">
        <v>820</v>
      </c>
      <c r="X260" s="202">
        <v>0</v>
      </c>
      <c r="Y260" s="202" t="s">
        <v>819</v>
      </c>
      <c r="Z260" s="197">
        <v>6147900</v>
      </c>
      <c r="AA260" s="205">
        <f t="shared" si="5"/>
        <v>1</v>
      </c>
      <c r="AB260" s="202" t="s">
        <v>819</v>
      </c>
      <c r="AC260" s="202" t="s">
        <v>819</v>
      </c>
    </row>
    <row r="261" spans="1:29" ht="90" x14ac:dyDescent="0.25">
      <c r="A261" s="198">
        <v>2017</v>
      </c>
      <c r="B261" s="196">
        <v>42826</v>
      </c>
      <c r="C261" s="202" t="s">
        <v>23</v>
      </c>
      <c r="D261" s="198">
        <v>4</v>
      </c>
      <c r="E261" s="202" t="s">
        <v>819</v>
      </c>
      <c r="F261" s="198" t="s">
        <v>819</v>
      </c>
      <c r="G261" s="202" t="s">
        <v>551</v>
      </c>
      <c r="H261" s="202" t="s">
        <v>179</v>
      </c>
      <c r="I261" s="203">
        <v>52395807</v>
      </c>
      <c r="J261" s="202" t="s">
        <v>818</v>
      </c>
      <c r="K261" s="202" t="s">
        <v>303</v>
      </c>
      <c r="L261" s="198">
        <v>299</v>
      </c>
      <c r="M261" s="198">
        <v>338</v>
      </c>
      <c r="N261" s="197">
        <v>2912100</v>
      </c>
      <c r="O261" s="202" t="s">
        <v>820</v>
      </c>
      <c r="P261" s="202">
        <v>0</v>
      </c>
      <c r="Q261" s="202" t="s">
        <v>820</v>
      </c>
      <c r="R261" s="202">
        <v>0</v>
      </c>
      <c r="S261" s="202" t="s">
        <v>819</v>
      </c>
      <c r="T261" s="196">
        <v>42826</v>
      </c>
      <c r="U261" s="202" t="s">
        <v>819</v>
      </c>
      <c r="V261" s="202" t="s">
        <v>819</v>
      </c>
      <c r="W261" s="202" t="s">
        <v>820</v>
      </c>
      <c r="X261" s="202">
        <v>0</v>
      </c>
      <c r="Y261" s="202" t="s">
        <v>819</v>
      </c>
      <c r="Z261" s="197">
        <v>2912100</v>
      </c>
      <c r="AA261" s="205">
        <f t="shared" si="5"/>
        <v>1</v>
      </c>
      <c r="AB261" s="202" t="s">
        <v>819</v>
      </c>
      <c r="AC261" s="202" t="s">
        <v>819</v>
      </c>
    </row>
    <row r="262" spans="1:29" ht="90" x14ac:dyDescent="0.25">
      <c r="A262" s="198">
        <v>2017</v>
      </c>
      <c r="B262" s="196">
        <v>42826</v>
      </c>
      <c r="C262" s="202" t="s">
        <v>23</v>
      </c>
      <c r="D262" s="198">
        <v>4</v>
      </c>
      <c r="E262" s="202" t="s">
        <v>819</v>
      </c>
      <c r="F262" s="198" t="s">
        <v>819</v>
      </c>
      <c r="G262" s="202" t="s">
        <v>551</v>
      </c>
      <c r="H262" s="202" t="s">
        <v>180</v>
      </c>
      <c r="I262" s="203">
        <v>79959809</v>
      </c>
      <c r="J262" s="202" t="s">
        <v>818</v>
      </c>
      <c r="K262" s="202" t="s">
        <v>303</v>
      </c>
      <c r="L262" s="198">
        <v>299</v>
      </c>
      <c r="M262" s="198">
        <v>339</v>
      </c>
      <c r="N262" s="197">
        <v>6471400</v>
      </c>
      <c r="O262" s="202" t="s">
        <v>820</v>
      </c>
      <c r="P262" s="202">
        <v>0</v>
      </c>
      <c r="Q262" s="202" t="s">
        <v>820</v>
      </c>
      <c r="R262" s="202">
        <v>0</v>
      </c>
      <c r="S262" s="202" t="s">
        <v>819</v>
      </c>
      <c r="T262" s="196">
        <v>42826</v>
      </c>
      <c r="U262" s="202" t="s">
        <v>819</v>
      </c>
      <c r="V262" s="202" t="s">
        <v>819</v>
      </c>
      <c r="W262" s="202" t="s">
        <v>820</v>
      </c>
      <c r="X262" s="202">
        <v>0</v>
      </c>
      <c r="Y262" s="202" t="s">
        <v>819</v>
      </c>
      <c r="Z262" s="197">
        <v>6471400</v>
      </c>
      <c r="AA262" s="205">
        <f t="shared" si="5"/>
        <v>1</v>
      </c>
      <c r="AB262" s="202" t="s">
        <v>819</v>
      </c>
      <c r="AC262" s="202" t="s">
        <v>819</v>
      </c>
    </row>
    <row r="263" spans="1:29" ht="90" x14ac:dyDescent="0.25">
      <c r="A263" s="198">
        <v>2017</v>
      </c>
      <c r="B263" s="196">
        <v>42856</v>
      </c>
      <c r="C263" s="202" t="s">
        <v>23</v>
      </c>
      <c r="D263" s="198">
        <v>5</v>
      </c>
      <c r="E263" s="202" t="s">
        <v>819</v>
      </c>
      <c r="F263" s="198" t="s">
        <v>819</v>
      </c>
      <c r="G263" s="202" t="s">
        <v>588</v>
      </c>
      <c r="H263" s="202" t="s">
        <v>178</v>
      </c>
      <c r="I263" s="203">
        <v>1026250511</v>
      </c>
      <c r="J263" s="202" t="s">
        <v>818</v>
      </c>
      <c r="K263" s="202" t="s">
        <v>303</v>
      </c>
      <c r="L263" s="198">
        <v>317</v>
      </c>
      <c r="M263" s="198">
        <v>354</v>
      </c>
      <c r="N263" s="197">
        <v>6471400</v>
      </c>
      <c r="O263" s="202" t="s">
        <v>820</v>
      </c>
      <c r="P263" s="202">
        <v>0</v>
      </c>
      <c r="Q263" s="202" t="s">
        <v>820</v>
      </c>
      <c r="R263" s="202">
        <v>0</v>
      </c>
      <c r="S263" s="202" t="s">
        <v>819</v>
      </c>
      <c r="T263" s="196">
        <v>42856</v>
      </c>
      <c r="U263" s="202" t="s">
        <v>819</v>
      </c>
      <c r="V263" s="202" t="s">
        <v>819</v>
      </c>
      <c r="W263" s="202" t="s">
        <v>820</v>
      </c>
      <c r="X263" s="202">
        <v>0</v>
      </c>
      <c r="Y263" s="202" t="s">
        <v>819</v>
      </c>
      <c r="Z263" s="197">
        <v>6471400</v>
      </c>
      <c r="AA263" s="205">
        <f t="shared" si="5"/>
        <v>1</v>
      </c>
      <c r="AB263" s="202" t="s">
        <v>819</v>
      </c>
      <c r="AC263" s="202" t="s">
        <v>819</v>
      </c>
    </row>
    <row r="264" spans="1:29" ht="90" x14ac:dyDescent="0.25">
      <c r="A264" s="198">
        <v>2017</v>
      </c>
      <c r="B264" s="196">
        <v>42856</v>
      </c>
      <c r="C264" s="202" t="s">
        <v>23</v>
      </c>
      <c r="D264" s="198">
        <v>5</v>
      </c>
      <c r="E264" s="202" t="s">
        <v>819</v>
      </c>
      <c r="F264" s="198" t="s">
        <v>819</v>
      </c>
      <c r="G264" s="202" t="s">
        <v>588</v>
      </c>
      <c r="H264" s="202" t="s">
        <v>65</v>
      </c>
      <c r="I264" s="203">
        <v>1032432645</v>
      </c>
      <c r="J264" s="202" t="s">
        <v>818</v>
      </c>
      <c r="K264" s="202" t="s">
        <v>303</v>
      </c>
      <c r="L264" s="198">
        <v>317</v>
      </c>
      <c r="M264" s="198">
        <v>355</v>
      </c>
      <c r="N264" s="197">
        <v>6471400</v>
      </c>
      <c r="O264" s="202" t="s">
        <v>820</v>
      </c>
      <c r="P264" s="202">
        <v>0</v>
      </c>
      <c r="Q264" s="202" t="s">
        <v>820</v>
      </c>
      <c r="R264" s="202">
        <v>0</v>
      </c>
      <c r="S264" s="202" t="s">
        <v>819</v>
      </c>
      <c r="T264" s="196">
        <v>42856</v>
      </c>
      <c r="U264" s="202" t="s">
        <v>819</v>
      </c>
      <c r="V264" s="202" t="s">
        <v>819</v>
      </c>
      <c r="W264" s="202" t="s">
        <v>820</v>
      </c>
      <c r="X264" s="202">
        <v>0</v>
      </c>
      <c r="Y264" s="202" t="s">
        <v>819</v>
      </c>
      <c r="Z264" s="197">
        <v>6471400</v>
      </c>
      <c r="AA264" s="205">
        <f t="shared" si="5"/>
        <v>1</v>
      </c>
      <c r="AB264" s="202" t="s">
        <v>819</v>
      </c>
      <c r="AC264" s="202" t="s">
        <v>819</v>
      </c>
    </row>
    <row r="265" spans="1:29" ht="90" x14ac:dyDescent="0.25">
      <c r="A265" s="198">
        <v>2017</v>
      </c>
      <c r="B265" s="196">
        <v>42856</v>
      </c>
      <c r="C265" s="202" t="s">
        <v>23</v>
      </c>
      <c r="D265" s="198">
        <v>5</v>
      </c>
      <c r="E265" s="202" t="s">
        <v>819</v>
      </c>
      <c r="F265" s="198" t="s">
        <v>819</v>
      </c>
      <c r="G265" s="202" t="s">
        <v>588</v>
      </c>
      <c r="H265" s="202" t="s">
        <v>66</v>
      </c>
      <c r="I265" s="203">
        <v>15049784</v>
      </c>
      <c r="J265" s="202" t="s">
        <v>818</v>
      </c>
      <c r="K265" s="202" t="s">
        <v>303</v>
      </c>
      <c r="L265" s="198">
        <v>317</v>
      </c>
      <c r="M265" s="198">
        <v>357</v>
      </c>
      <c r="N265" s="197">
        <v>6147900</v>
      </c>
      <c r="O265" s="202" t="s">
        <v>820</v>
      </c>
      <c r="P265" s="202">
        <v>0</v>
      </c>
      <c r="Q265" s="202" t="s">
        <v>820</v>
      </c>
      <c r="R265" s="202">
        <v>0</v>
      </c>
      <c r="S265" s="202" t="s">
        <v>819</v>
      </c>
      <c r="T265" s="196">
        <v>42856</v>
      </c>
      <c r="U265" s="202" t="s">
        <v>819</v>
      </c>
      <c r="V265" s="202" t="s">
        <v>819</v>
      </c>
      <c r="W265" s="202" t="s">
        <v>820</v>
      </c>
      <c r="X265" s="202">
        <v>0</v>
      </c>
      <c r="Y265" s="202" t="s">
        <v>819</v>
      </c>
      <c r="Z265" s="197">
        <v>6147900</v>
      </c>
      <c r="AA265" s="205">
        <f t="shared" si="5"/>
        <v>1</v>
      </c>
      <c r="AB265" s="202" t="s">
        <v>819</v>
      </c>
      <c r="AC265" s="202" t="s">
        <v>819</v>
      </c>
    </row>
    <row r="266" spans="1:29" ht="90" x14ac:dyDescent="0.25">
      <c r="A266" s="198">
        <v>2017</v>
      </c>
      <c r="B266" s="196">
        <v>42856</v>
      </c>
      <c r="C266" s="202" t="s">
        <v>23</v>
      </c>
      <c r="D266" s="198">
        <v>5</v>
      </c>
      <c r="E266" s="202" t="s">
        <v>819</v>
      </c>
      <c r="F266" s="198" t="s">
        <v>819</v>
      </c>
      <c r="G266" s="202" t="s">
        <v>588</v>
      </c>
      <c r="H266" s="202" t="s">
        <v>162</v>
      </c>
      <c r="I266" s="203">
        <v>19222399</v>
      </c>
      <c r="J266" s="202" t="s">
        <v>818</v>
      </c>
      <c r="K266" s="202" t="s">
        <v>303</v>
      </c>
      <c r="L266" s="198">
        <v>317</v>
      </c>
      <c r="M266" s="198">
        <v>358</v>
      </c>
      <c r="N266" s="197">
        <v>6471400</v>
      </c>
      <c r="O266" s="202" t="s">
        <v>820</v>
      </c>
      <c r="P266" s="202">
        <v>0</v>
      </c>
      <c r="Q266" s="202" t="s">
        <v>820</v>
      </c>
      <c r="R266" s="202">
        <v>0</v>
      </c>
      <c r="S266" s="202" t="s">
        <v>819</v>
      </c>
      <c r="T266" s="196">
        <v>42856</v>
      </c>
      <c r="U266" s="202" t="s">
        <v>819</v>
      </c>
      <c r="V266" s="202" t="s">
        <v>819</v>
      </c>
      <c r="W266" s="202" t="s">
        <v>820</v>
      </c>
      <c r="X266" s="202">
        <v>0</v>
      </c>
      <c r="Y266" s="202" t="s">
        <v>819</v>
      </c>
      <c r="Z266" s="197">
        <v>6471400</v>
      </c>
      <c r="AA266" s="205">
        <f t="shared" si="5"/>
        <v>1</v>
      </c>
      <c r="AB266" s="202" t="s">
        <v>819</v>
      </c>
      <c r="AC266" s="202" t="s">
        <v>819</v>
      </c>
    </row>
    <row r="267" spans="1:29" ht="90" x14ac:dyDescent="0.25">
      <c r="A267" s="198">
        <v>2017</v>
      </c>
      <c r="B267" s="196">
        <v>42856</v>
      </c>
      <c r="C267" s="202" t="s">
        <v>23</v>
      </c>
      <c r="D267" s="198">
        <v>5</v>
      </c>
      <c r="E267" s="202" t="s">
        <v>819</v>
      </c>
      <c r="F267" s="198" t="s">
        <v>819</v>
      </c>
      <c r="G267" s="202" t="s">
        <v>588</v>
      </c>
      <c r="H267" s="202" t="s">
        <v>67</v>
      </c>
      <c r="I267" s="203">
        <v>19372340</v>
      </c>
      <c r="J267" s="202" t="s">
        <v>818</v>
      </c>
      <c r="K267" s="202" t="s">
        <v>303</v>
      </c>
      <c r="L267" s="198">
        <v>317</v>
      </c>
      <c r="M267" s="198">
        <v>359</v>
      </c>
      <c r="N267" s="197">
        <v>2588600</v>
      </c>
      <c r="O267" s="202" t="s">
        <v>820</v>
      </c>
      <c r="P267" s="202">
        <v>0</v>
      </c>
      <c r="Q267" s="202" t="s">
        <v>820</v>
      </c>
      <c r="R267" s="202">
        <v>0</v>
      </c>
      <c r="S267" s="202" t="s">
        <v>819</v>
      </c>
      <c r="T267" s="196">
        <v>42856</v>
      </c>
      <c r="U267" s="202" t="s">
        <v>819</v>
      </c>
      <c r="V267" s="202" t="s">
        <v>819</v>
      </c>
      <c r="W267" s="202" t="s">
        <v>820</v>
      </c>
      <c r="X267" s="202">
        <v>0</v>
      </c>
      <c r="Y267" s="202" t="s">
        <v>819</v>
      </c>
      <c r="Z267" s="197">
        <v>2588600</v>
      </c>
      <c r="AA267" s="205">
        <f t="shared" si="5"/>
        <v>1</v>
      </c>
      <c r="AB267" s="202" t="s">
        <v>819</v>
      </c>
      <c r="AC267" s="202" t="s">
        <v>819</v>
      </c>
    </row>
    <row r="268" spans="1:29" ht="90" x14ac:dyDescent="0.25">
      <c r="A268" s="198">
        <v>2017</v>
      </c>
      <c r="B268" s="196">
        <v>42856</v>
      </c>
      <c r="C268" s="202" t="s">
        <v>23</v>
      </c>
      <c r="D268" s="198">
        <v>5</v>
      </c>
      <c r="E268" s="202" t="s">
        <v>819</v>
      </c>
      <c r="F268" s="198" t="s">
        <v>819</v>
      </c>
      <c r="G268" s="202" t="s">
        <v>588</v>
      </c>
      <c r="H268" s="202" t="s">
        <v>68</v>
      </c>
      <c r="I268" s="203">
        <v>27252146</v>
      </c>
      <c r="J268" s="202" t="s">
        <v>818</v>
      </c>
      <c r="K268" s="202" t="s">
        <v>303</v>
      </c>
      <c r="L268" s="198">
        <v>317</v>
      </c>
      <c r="M268" s="198">
        <v>360</v>
      </c>
      <c r="N268" s="197">
        <v>6471400</v>
      </c>
      <c r="O268" s="202" t="s">
        <v>820</v>
      </c>
      <c r="P268" s="202">
        <v>0</v>
      </c>
      <c r="Q268" s="202" t="s">
        <v>820</v>
      </c>
      <c r="R268" s="202">
        <v>0</v>
      </c>
      <c r="S268" s="202" t="s">
        <v>819</v>
      </c>
      <c r="T268" s="196">
        <v>42856</v>
      </c>
      <c r="U268" s="202" t="s">
        <v>819</v>
      </c>
      <c r="V268" s="202" t="s">
        <v>819</v>
      </c>
      <c r="W268" s="202" t="s">
        <v>820</v>
      </c>
      <c r="X268" s="202">
        <v>0</v>
      </c>
      <c r="Y268" s="202" t="s">
        <v>819</v>
      </c>
      <c r="Z268" s="197">
        <v>6471400</v>
      </c>
      <c r="AA268" s="205">
        <f t="shared" si="5"/>
        <v>1</v>
      </c>
      <c r="AB268" s="202" t="s">
        <v>819</v>
      </c>
      <c r="AC268" s="202" t="s">
        <v>819</v>
      </c>
    </row>
    <row r="269" spans="1:29" ht="90" x14ac:dyDescent="0.25">
      <c r="A269" s="198">
        <v>2017</v>
      </c>
      <c r="B269" s="196">
        <v>42856</v>
      </c>
      <c r="C269" s="202" t="s">
        <v>23</v>
      </c>
      <c r="D269" s="198">
        <v>5</v>
      </c>
      <c r="E269" s="202" t="s">
        <v>819</v>
      </c>
      <c r="F269" s="198" t="s">
        <v>819</v>
      </c>
      <c r="G269" s="202" t="s">
        <v>588</v>
      </c>
      <c r="H269" s="202" t="s">
        <v>69</v>
      </c>
      <c r="I269" s="203">
        <v>41636317</v>
      </c>
      <c r="J269" s="202" t="s">
        <v>818</v>
      </c>
      <c r="K269" s="202" t="s">
        <v>303</v>
      </c>
      <c r="L269" s="198">
        <v>317</v>
      </c>
      <c r="M269" s="198">
        <v>362</v>
      </c>
      <c r="N269" s="197">
        <v>6471400</v>
      </c>
      <c r="O269" s="202" t="s">
        <v>820</v>
      </c>
      <c r="P269" s="202">
        <v>0</v>
      </c>
      <c r="Q269" s="202" t="s">
        <v>820</v>
      </c>
      <c r="R269" s="202">
        <v>0</v>
      </c>
      <c r="S269" s="202" t="s">
        <v>819</v>
      </c>
      <c r="T269" s="196">
        <v>42856</v>
      </c>
      <c r="U269" s="202" t="s">
        <v>819</v>
      </c>
      <c r="V269" s="202" t="s">
        <v>819</v>
      </c>
      <c r="W269" s="202" t="s">
        <v>820</v>
      </c>
      <c r="X269" s="202">
        <v>0</v>
      </c>
      <c r="Y269" s="202" t="s">
        <v>819</v>
      </c>
      <c r="Z269" s="197">
        <v>6471400</v>
      </c>
      <c r="AA269" s="205">
        <f t="shared" si="5"/>
        <v>1</v>
      </c>
      <c r="AB269" s="202" t="s">
        <v>819</v>
      </c>
      <c r="AC269" s="202" t="s">
        <v>819</v>
      </c>
    </row>
    <row r="270" spans="1:29" ht="90" x14ac:dyDescent="0.25">
      <c r="A270" s="198">
        <v>2017</v>
      </c>
      <c r="B270" s="196">
        <v>42856</v>
      </c>
      <c r="C270" s="202" t="s">
        <v>23</v>
      </c>
      <c r="D270" s="198">
        <v>5</v>
      </c>
      <c r="E270" s="202" t="s">
        <v>819</v>
      </c>
      <c r="F270" s="198" t="s">
        <v>819</v>
      </c>
      <c r="G270" s="202" t="s">
        <v>588</v>
      </c>
      <c r="H270" s="202" t="s">
        <v>180</v>
      </c>
      <c r="I270" s="203">
        <v>79959809</v>
      </c>
      <c r="J270" s="202" t="s">
        <v>818</v>
      </c>
      <c r="K270" s="202" t="s">
        <v>303</v>
      </c>
      <c r="L270" s="198">
        <v>317</v>
      </c>
      <c r="M270" s="198">
        <v>363</v>
      </c>
      <c r="N270" s="197">
        <v>6471400</v>
      </c>
      <c r="O270" s="202" t="s">
        <v>820</v>
      </c>
      <c r="P270" s="202">
        <v>0</v>
      </c>
      <c r="Q270" s="202" t="s">
        <v>820</v>
      </c>
      <c r="R270" s="202">
        <v>0</v>
      </c>
      <c r="S270" s="202" t="s">
        <v>819</v>
      </c>
      <c r="T270" s="196">
        <v>42856</v>
      </c>
      <c r="U270" s="202" t="s">
        <v>819</v>
      </c>
      <c r="V270" s="202" t="s">
        <v>819</v>
      </c>
      <c r="W270" s="202" t="s">
        <v>820</v>
      </c>
      <c r="X270" s="202">
        <v>0</v>
      </c>
      <c r="Y270" s="202" t="s">
        <v>819</v>
      </c>
      <c r="Z270" s="197">
        <v>6471400</v>
      </c>
      <c r="AA270" s="205">
        <f t="shared" si="5"/>
        <v>1</v>
      </c>
      <c r="AB270" s="202" t="s">
        <v>819</v>
      </c>
      <c r="AC270" s="202" t="s">
        <v>819</v>
      </c>
    </row>
    <row r="271" spans="1:29" ht="90" x14ac:dyDescent="0.25">
      <c r="A271" s="198">
        <v>2017</v>
      </c>
      <c r="B271" s="196">
        <v>42856</v>
      </c>
      <c r="C271" s="202" t="s">
        <v>23</v>
      </c>
      <c r="D271" s="198">
        <v>5</v>
      </c>
      <c r="E271" s="202" t="s">
        <v>819</v>
      </c>
      <c r="F271" s="198" t="s">
        <v>819</v>
      </c>
      <c r="G271" s="202" t="s">
        <v>588</v>
      </c>
      <c r="H271" s="202" t="s">
        <v>179</v>
      </c>
      <c r="I271" s="203">
        <v>52395807</v>
      </c>
      <c r="J271" s="202" t="s">
        <v>818</v>
      </c>
      <c r="K271" s="202" t="s">
        <v>303</v>
      </c>
      <c r="L271" s="198">
        <v>317</v>
      </c>
      <c r="M271" s="198">
        <v>364</v>
      </c>
      <c r="N271" s="197">
        <v>1100300</v>
      </c>
      <c r="O271" s="202" t="s">
        <v>820</v>
      </c>
      <c r="P271" s="202">
        <v>0</v>
      </c>
      <c r="Q271" s="202" t="s">
        <v>820</v>
      </c>
      <c r="R271" s="202">
        <v>0</v>
      </c>
      <c r="S271" s="202" t="s">
        <v>819</v>
      </c>
      <c r="T271" s="196">
        <v>42856</v>
      </c>
      <c r="U271" s="202" t="s">
        <v>819</v>
      </c>
      <c r="V271" s="202" t="s">
        <v>819</v>
      </c>
      <c r="W271" s="202" t="s">
        <v>820</v>
      </c>
      <c r="X271" s="202">
        <v>0</v>
      </c>
      <c r="Y271" s="202" t="s">
        <v>819</v>
      </c>
      <c r="Z271" s="197">
        <v>1100300</v>
      </c>
      <c r="AA271" s="205">
        <f t="shared" si="5"/>
        <v>1</v>
      </c>
      <c r="AB271" s="202" t="s">
        <v>819</v>
      </c>
      <c r="AC271" s="202" t="s">
        <v>819</v>
      </c>
    </row>
    <row r="272" spans="1:29" ht="75" x14ac:dyDescent="0.25">
      <c r="A272" s="198">
        <v>2017</v>
      </c>
      <c r="B272" s="196">
        <v>42826</v>
      </c>
      <c r="C272" s="202" t="s">
        <v>23</v>
      </c>
      <c r="D272" s="198">
        <v>4</v>
      </c>
      <c r="E272" s="202" t="s">
        <v>819</v>
      </c>
      <c r="F272" s="198" t="s">
        <v>819</v>
      </c>
      <c r="G272" s="202" t="s">
        <v>575</v>
      </c>
      <c r="H272" s="202" t="s">
        <v>179</v>
      </c>
      <c r="I272" s="203">
        <v>52395807</v>
      </c>
      <c r="J272" s="202" t="s">
        <v>818</v>
      </c>
      <c r="K272" s="202" t="s">
        <v>303</v>
      </c>
      <c r="L272" s="198">
        <v>320</v>
      </c>
      <c r="M272" s="198">
        <v>368</v>
      </c>
      <c r="N272" s="197">
        <v>663800</v>
      </c>
      <c r="O272" s="202" t="s">
        <v>820</v>
      </c>
      <c r="P272" s="202">
        <v>0</v>
      </c>
      <c r="Q272" s="202" t="s">
        <v>820</v>
      </c>
      <c r="R272" s="202">
        <v>0</v>
      </c>
      <c r="S272" s="202" t="s">
        <v>819</v>
      </c>
      <c r="T272" s="196">
        <v>42826</v>
      </c>
      <c r="U272" s="202" t="s">
        <v>819</v>
      </c>
      <c r="V272" s="202" t="s">
        <v>819</v>
      </c>
      <c r="W272" s="202" t="s">
        <v>820</v>
      </c>
      <c r="X272" s="202">
        <v>0</v>
      </c>
      <c r="Y272" s="202" t="s">
        <v>819</v>
      </c>
      <c r="Z272" s="197">
        <v>663800</v>
      </c>
      <c r="AA272" s="205">
        <f t="shared" si="5"/>
        <v>1</v>
      </c>
      <c r="AB272" s="202" t="s">
        <v>819</v>
      </c>
      <c r="AC272" s="202" t="s">
        <v>819</v>
      </c>
    </row>
    <row r="273" spans="1:29" ht="75" x14ac:dyDescent="0.25">
      <c r="A273" s="198">
        <v>2017</v>
      </c>
      <c r="B273" s="196">
        <v>42826</v>
      </c>
      <c r="C273" s="202" t="s">
        <v>23</v>
      </c>
      <c r="D273" s="198">
        <v>4</v>
      </c>
      <c r="E273" s="202" t="s">
        <v>819</v>
      </c>
      <c r="F273" s="198" t="s">
        <v>819</v>
      </c>
      <c r="G273" s="202" t="s">
        <v>575</v>
      </c>
      <c r="H273" s="202" t="s">
        <v>179</v>
      </c>
      <c r="I273" s="203">
        <v>52395807</v>
      </c>
      <c r="J273" s="202" t="s">
        <v>818</v>
      </c>
      <c r="K273" s="202" t="s">
        <v>303</v>
      </c>
      <c r="L273" s="198">
        <v>326</v>
      </c>
      <c r="M273" s="198">
        <v>372</v>
      </c>
      <c r="N273" s="197">
        <v>600</v>
      </c>
      <c r="O273" s="202" t="s">
        <v>820</v>
      </c>
      <c r="P273" s="202">
        <v>0</v>
      </c>
      <c r="Q273" s="202" t="s">
        <v>820</v>
      </c>
      <c r="R273" s="202">
        <v>0</v>
      </c>
      <c r="S273" s="202" t="s">
        <v>819</v>
      </c>
      <c r="T273" s="196">
        <v>42826</v>
      </c>
      <c r="U273" s="202" t="s">
        <v>819</v>
      </c>
      <c r="V273" s="202" t="s">
        <v>819</v>
      </c>
      <c r="W273" s="202" t="s">
        <v>820</v>
      </c>
      <c r="X273" s="202">
        <v>0</v>
      </c>
      <c r="Y273" s="202" t="s">
        <v>819</v>
      </c>
      <c r="Z273" s="197">
        <v>600</v>
      </c>
      <c r="AA273" s="205">
        <f t="shared" si="5"/>
        <v>1</v>
      </c>
      <c r="AB273" s="202" t="s">
        <v>819</v>
      </c>
      <c r="AC273" s="202" t="s">
        <v>819</v>
      </c>
    </row>
    <row r="274" spans="1:29" ht="30" x14ac:dyDescent="0.25">
      <c r="A274" s="198">
        <v>2017</v>
      </c>
      <c r="B274" s="196">
        <v>42900</v>
      </c>
      <c r="C274" s="202" t="s">
        <v>23</v>
      </c>
      <c r="D274" s="198">
        <v>4</v>
      </c>
      <c r="E274" s="202" t="s">
        <v>819</v>
      </c>
      <c r="F274" s="198" t="s">
        <v>819</v>
      </c>
      <c r="G274" s="202" t="s">
        <v>594</v>
      </c>
      <c r="H274" s="202" t="s">
        <v>179</v>
      </c>
      <c r="I274" s="203">
        <v>52395807</v>
      </c>
      <c r="J274" s="202" t="s">
        <v>818</v>
      </c>
      <c r="K274" s="202" t="s">
        <v>303</v>
      </c>
      <c r="L274" s="198">
        <v>330</v>
      </c>
      <c r="M274" s="198">
        <v>376</v>
      </c>
      <c r="N274" s="197">
        <v>7200</v>
      </c>
      <c r="O274" s="202" t="s">
        <v>820</v>
      </c>
      <c r="P274" s="202">
        <v>0</v>
      </c>
      <c r="Q274" s="202" t="s">
        <v>820</v>
      </c>
      <c r="R274" s="202">
        <v>0</v>
      </c>
      <c r="S274" s="202" t="s">
        <v>819</v>
      </c>
      <c r="T274" s="196">
        <v>42900</v>
      </c>
      <c r="U274" s="202" t="s">
        <v>819</v>
      </c>
      <c r="V274" s="202" t="s">
        <v>819</v>
      </c>
      <c r="W274" s="202" t="s">
        <v>820</v>
      </c>
      <c r="X274" s="202">
        <v>0</v>
      </c>
      <c r="Y274" s="202" t="s">
        <v>819</v>
      </c>
      <c r="Z274" s="197">
        <v>7200</v>
      </c>
      <c r="AA274" s="205">
        <f t="shared" si="5"/>
        <v>1</v>
      </c>
      <c r="AB274" s="202" t="s">
        <v>819</v>
      </c>
      <c r="AC274" s="202" t="s">
        <v>819</v>
      </c>
    </row>
    <row r="275" spans="1:29" ht="75" x14ac:dyDescent="0.25">
      <c r="A275" s="198">
        <v>2017</v>
      </c>
      <c r="B275" s="196">
        <v>42887</v>
      </c>
      <c r="C275" s="202" t="s">
        <v>23</v>
      </c>
      <c r="D275" s="198">
        <v>6</v>
      </c>
      <c r="E275" s="202" t="s">
        <v>819</v>
      </c>
      <c r="F275" s="198" t="s">
        <v>819</v>
      </c>
      <c r="G275" s="202" t="s">
        <v>599</v>
      </c>
      <c r="H275" s="202" t="s">
        <v>178</v>
      </c>
      <c r="I275" s="203">
        <v>1026250511</v>
      </c>
      <c r="J275" s="202" t="s">
        <v>818</v>
      </c>
      <c r="K275" s="202" t="s">
        <v>303</v>
      </c>
      <c r="L275" s="198">
        <v>338</v>
      </c>
      <c r="M275" s="198">
        <v>388</v>
      </c>
      <c r="N275" s="197">
        <v>5177200</v>
      </c>
      <c r="O275" s="202" t="s">
        <v>820</v>
      </c>
      <c r="P275" s="202">
        <v>0</v>
      </c>
      <c r="Q275" s="202" t="s">
        <v>820</v>
      </c>
      <c r="R275" s="202">
        <v>0</v>
      </c>
      <c r="S275" s="202" t="s">
        <v>819</v>
      </c>
      <c r="T275" s="196">
        <v>42887</v>
      </c>
      <c r="U275" s="202" t="s">
        <v>819</v>
      </c>
      <c r="V275" s="202" t="s">
        <v>819</v>
      </c>
      <c r="W275" s="202" t="s">
        <v>820</v>
      </c>
      <c r="X275" s="202">
        <v>0</v>
      </c>
      <c r="Y275" s="202" t="s">
        <v>819</v>
      </c>
      <c r="Z275" s="197">
        <v>5177200</v>
      </c>
      <c r="AA275" s="205">
        <f t="shared" si="5"/>
        <v>1</v>
      </c>
      <c r="AB275" s="202" t="s">
        <v>819</v>
      </c>
      <c r="AC275" s="202" t="s">
        <v>819</v>
      </c>
    </row>
    <row r="276" spans="1:29" ht="75" x14ac:dyDescent="0.25">
      <c r="A276" s="198">
        <v>2017</v>
      </c>
      <c r="B276" s="196">
        <v>42887</v>
      </c>
      <c r="C276" s="202" t="s">
        <v>23</v>
      </c>
      <c r="D276" s="198">
        <v>6</v>
      </c>
      <c r="E276" s="202" t="s">
        <v>819</v>
      </c>
      <c r="F276" s="198" t="s">
        <v>819</v>
      </c>
      <c r="G276" s="202" t="s">
        <v>599</v>
      </c>
      <c r="H276" s="202" t="s">
        <v>65</v>
      </c>
      <c r="I276" s="203">
        <v>1032432645</v>
      </c>
      <c r="J276" s="202" t="s">
        <v>818</v>
      </c>
      <c r="K276" s="202" t="s">
        <v>303</v>
      </c>
      <c r="L276" s="198">
        <v>338</v>
      </c>
      <c r="M276" s="198">
        <v>389</v>
      </c>
      <c r="N276" s="197">
        <v>6471400</v>
      </c>
      <c r="O276" s="202" t="s">
        <v>820</v>
      </c>
      <c r="P276" s="202">
        <v>0</v>
      </c>
      <c r="Q276" s="202" t="s">
        <v>820</v>
      </c>
      <c r="R276" s="202">
        <v>0</v>
      </c>
      <c r="S276" s="202" t="s">
        <v>819</v>
      </c>
      <c r="T276" s="196">
        <v>42887</v>
      </c>
      <c r="U276" s="202" t="s">
        <v>819</v>
      </c>
      <c r="V276" s="202" t="s">
        <v>819</v>
      </c>
      <c r="W276" s="202" t="s">
        <v>820</v>
      </c>
      <c r="X276" s="202">
        <v>0</v>
      </c>
      <c r="Y276" s="202" t="s">
        <v>819</v>
      </c>
      <c r="Z276" s="197">
        <v>6471400</v>
      </c>
      <c r="AA276" s="205">
        <f t="shared" si="5"/>
        <v>1</v>
      </c>
      <c r="AB276" s="202" t="s">
        <v>819</v>
      </c>
      <c r="AC276" s="202" t="s">
        <v>819</v>
      </c>
    </row>
    <row r="277" spans="1:29" ht="75" x14ac:dyDescent="0.25">
      <c r="A277" s="198">
        <v>2017</v>
      </c>
      <c r="B277" s="196">
        <v>42887</v>
      </c>
      <c r="C277" s="202" t="s">
        <v>23</v>
      </c>
      <c r="D277" s="198">
        <v>6</v>
      </c>
      <c r="E277" s="202" t="s">
        <v>819</v>
      </c>
      <c r="F277" s="198" t="s">
        <v>819</v>
      </c>
      <c r="G277" s="202" t="s">
        <v>599</v>
      </c>
      <c r="H277" s="202" t="s">
        <v>66</v>
      </c>
      <c r="I277" s="203">
        <v>15049784</v>
      </c>
      <c r="J277" s="202" t="s">
        <v>818</v>
      </c>
      <c r="K277" s="202" t="s">
        <v>303</v>
      </c>
      <c r="L277" s="198">
        <v>338</v>
      </c>
      <c r="M277" s="198">
        <v>390</v>
      </c>
      <c r="N277" s="197">
        <v>6471400</v>
      </c>
      <c r="O277" s="202" t="s">
        <v>820</v>
      </c>
      <c r="P277" s="202">
        <v>0</v>
      </c>
      <c r="Q277" s="202" t="s">
        <v>820</v>
      </c>
      <c r="R277" s="202">
        <v>0</v>
      </c>
      <c r="S277" s="202" t="s">
        <v>819</v>
      </c>
      <c r="T277" s="196">
        <v>42887</v>
      </c>
      <c r="U277" s="202" t="s">
        <v>819</v>
      </c>
      <c r="V277" s="202" t="s">
        <v>819</v>
      </c>
      <c r="W277" s="202" t="s">
        <v>820</v>
      </c>
      <c r="X277" s="202">
        <v>0</v>
      </c>
      <c r="Y277" s="202" t="s">
        <v>819</v>
      </c>
      <c r="Z277" s="197">
        <v>6471400</v>
      </c>
      <c r="AA277" s="205">
        <f t="shared" si="5"/>
        <v>1</v>
      </c>
      <c r="AB277" s="202" t="s">
        <v>819</v>
      </c>
      <c r="AC277" s="202" t="s">
        <v>819</v>
      </c>
    </row>
    <row r="278" spans="1:29" ht="75" x14ac:dyDescent="0.25">
      <c r="A278" s="198">
        <v>2017</v>
      </c>
      <c r="B278" s="196">
        <v>42887</v>
      </c>
      <c r="C278" s="202" t="s">
        <v>23</v>
      </c>
      <c r="D278" s="198">
        <v>6</v>
      </c>
      <c r="E278" s="202" t="s">
        <v>819</v>
      </c>
      <c r="F278" s="198" t="s">
        <v>819</v>
      </c>
      <c r="G278" s="202" t="s">
        <v>599</v>
      </c>
      <c r="H278" s="202" t="s">
        <v>162</v>
      </c>
      <c r="I278" s="203">
        <v>19222399</v>
      </c>
      <c r="J278" s="202" t="s">
        <v>818</v>
      </c>
      <c r="K278" s="202" t="s">
        <v>303</v>
      </c>
      <c r="L278" s="198">
        <v>338</v>
      </c>
      <c r="M278" s="198">
        <v>391</v>
      </c>
      <c r="N278" s="197">
        <v>6471400</v>
      </c>
      <c r="O278" s="202" t="s">
        <v>820</v>
      </c>
      <c r="P278" s="202">
        <v>0</v>
      </c>
      <c r="Q278" s="202" t="s">
        <v>820</v>
      </c>
      <c r="R278" s="202">
        <v>0</v>
      </c>
      <c r="S278" s="202" t="s">
        <v>819</v>
      </c>
      <c r="T278" s="196">
        <v>42887</v>
      </c>
      <c r="U278" s="202" t="s">
        <v>819</v>
      </c>
      <c r="V278" s="202" t="s">
        <v>819</v>
      </c>
      <c r="W278" s="202" t="s">
        <v>820</v>
      </c>
      <c r="X278" s="202">
        <v>0</v>
      </c>
      <c r="Y278" s="202" t="s">
        <v>819</v>
      </c>
      <c r="Z278" s="197">
        <v>6471400</v>
      </c>
      <c r="AA278" s="205">
        <f t="shared" si="5"/>
        <v>1</v>
      </c>
      <c r="AB278" s="202" t="s">
        <v>819</v>
      </c>
      <c r="AC278" s="202" t="s">
        <v>819</v>
      </c>
    </row>
    <row r="279" spans="1:29" ht="75" x14ac:dyDescent="0.25">
      <c r="A279" s="198">
        <v>2017</v>
      </c>
      <c r="B279" s="196">
        <v>42887</v>
      </c>
      <c r="C279" s="202" t="s">
        <v>23</v>
      </c>
      <c r="D279" s="198">
        <v>6</v>
      </c>
      <c r="E279" s="202" t="s">
        <v>819</v>
      </c>
      <c r="F279" s="198" t="s">
        <v>819</v>
      </c>
      <c r="G279" s="202" t="s">
        <v>599</v>
      </c>
      <c r="H279" s="202" t="s">
        <v>67</v>
      </c>
      <c r="I279" s="203">
        <v>19372340</v>
      </c>
      <c r="J279" s="202" t="s">
        <v>818</v>
      </c>
      <c r="K279" s="202" t="s">
        <v>303</v>
      </c>
      <c r="L279" s="198">
        <v>338</v>
      </c>
      <c r="M279" s="198">
        <v>392</v>
      </c>
      <c r="N279" s="197">
        <v>122000</v>
      </c>
      <c r="O279" s="202" t="s">
        <v>820</v>
      </c>
      <c r="P279" s="202">
        <v>0</v>
      </c>
      <c r="Q279" s="202" t="s">
        <v>820</v>
      </c>
      <c r="R279" s="202">
        <v>0</v>
      </c>
      <c r="S279" s="202" t="s">
        <v>819</v>
      </c>
      <c r="T279" s="196">
        <v>42887</v>
      </c>
      <c r="U279" s="202" t="s">
        <v>819</v>
      </c>
      <c r="V279" s="202" t="s">
        <v>819</v>
      </c>
      <c r="W279" s="202" t="s">
        <v>820</v>
      </c>
      <c r="X279" s="202">
        <v>0</v>
      </c>
      <c r="Y279" s="202" t="s">
        <v>819</v>
      </c>
      <c r="Z279" s="197">
        <v>122000</v>
      </c>
      <c r="AA279" s="205">
        <f t="shared" si="5"/>
        <v>1</v>
      </c>
      <c r="AB279" s="202" t="s">
        <v>819</v>
      </c>
      <c r="AC279" s="202" t="s">
        <v>819</v>
      </c>
    </row>
    <row r="280" spans="1:29" ht="75" x14ac:dyDescent="0.25">
      <c r="A280" s="198">
        <v>2017</v>
      </c>
      <c r="B280" s="196">
        <v>42887</v>
      </c>
      <c r="C280" s="202" t="s">
        <v>23</v>
      </c>
      <c r="D280" s="198">
        <v>6</v>
      </c>
      <c r="E280" s="202" t="s">
        <v>819</v>
      </c>
      <c r="F280" s="198" t="s">
        <v>819</v>
      </c>
      <c r="G280" s="202" t="s">
        <v>599</v>
      </c>
      <c r="H280" s="202" t="s">
        <v>68</v>
      </c>
      <c r="I280" s="203">
        <v>27252146</v>
      </c>
      <c r="J280" s="202" t="s">
        <v>818</v>
      </c>
      <c r="K280" s="202" t="s">
        <v>303</v>
      </c>
      <c r="L280" s="198">
        <v>338</v>
      </c>
      <c r="M280" s="198">
        <v>393</v>
      </c>
      <c r="N280" s="197">
        <v>6471400</v>
      </c>
      <c r="O280" s="202" t="s">
        <v>820</v>
      </c>
      <c r="P280" s="202">
        <v>0</v>
      </c>
      <c r="Q280" s="202" t="s">
        <v>820</v>
      </c>
      <c r="R280" s="202">
        <v>0</v>
      </c>
      <c r="S280" s="202" t="s">
        <v>819</v>
      </c>
      <c r="T280" s="196">
        <v>42887</v>
      </c>
      <c r="U280" s="202" t="s">
        <v>819</v>
      </c>
      <c r="V280" s="202" t="s">
        <v>819</v>
      </c>
      <c r="W280" s="202" t="s">
        <v>820</v>
      </c>
      <c r="X280" s="202">
        <v>0</v>
      </c>
      <c r="Y280" s="202" t="s">
        <v>819</v>
      </c>
      <c r="Z280" s="197">
        <v>6471400</v>
      </c>
      <c r="AA280" s="205">
        <f t="shared" si="5"/>
        <v>1</v>
      </c>
      <c r="AB280" s="202" t="s">
        <v>819</v>
      </c>
      <c r="AC280" s="202" t="s">
        <v>819</v>
      </c>
    </row>
    <row r="281" spans="1:29" ht="75" x14ac:dyDescent="0.25">
      <c r="A281" s="198">
        <v>2017</v>
      </c>
      <c r="B281" s="196">
        <v>42887</v>
      </c>
      <c r="C281" s="202" t="s">
        <v>23</v>
      </c>
      <c r="D281" s="198">
        <v>6</v>
      </c>
      <c r="E281" s="202" t="s">
        <v>819</v>
      </c>
      <c r="F281" s="198" t="s">
        <v>819</v>
      </c>
      <c r="G281" s="202" t="s">
        <v>599</v>
      </c>
      <c r="H281" s="202" t="s">
        <v>69</v>
      </c>
      <c r="I281" s="203">
        <v>41636317</v>
      </c>
      <c r="J281" s="202" t="s">
        <v>818</v>
      </c>
      <c r="K281" s="202" t="s">
        <v>303</v>
      </c>
      <c r="L281" s="198">
        <v>338</v>
      </c>
      <c r="M281" s="198">
        <v>394</v>
      </c>
      <c r="N281" s="197">
        <v>6471400</v>
      </c>
      <c r="O281" s="202" t="s">
        <v>820</v>
      </c>
      <c r="P281" s="202">
        <v>0</v>
      </c>
      <c r="Q281" s="202" t="s">
        <v>820</v>
      </c>
      <c r="R281" s="202">
        <v>0</v>
      </c>
      <c r="S281" s="202" t="s">
        <v>819</v>
      </c>
      <c r="T281" s="196">
        <v>42887</v>
      </c>
      <c r="U281" s="202" t="s">
        <v>819</v>
      </c>
      <c r="V281" s="202" t="s">
        <v>819</v>
      </c>
      <c r="W281" s="202" t="s">
        <v>820</v>
      </c>
      <c r="X281" s="202">
        <v>0</v>
      </c>
      <c r="Y281" s="202" t="s">
        <v>819</v>
      </c>
      <c r="Z281" s="197">
        <v>6471400</v>
      </c>
      <c r="AA281" s="205">
        <f t="shared" si="5"/>
        <v>1</v>
      </c>
      <c r="AB281" s="202" t="s">
        <v>819</v>
      </c>
      <c r="AC281" s="202" t="s">
        <v>819</v>
      </c>
    </row>
    <row r="282" spans="1:29" ht="75" x14ac:dyDescent="0.25">
      <c r="A282" s="198">
        <v>2017</v>
      </c>
      <c r="B282" s="196">
        <v>42887</v>
      </c>
      <c r="C282" s="202" t="s">
        <v>23</v>
      </c>
      <c r="D282" s="198">
        <v>6</v>
      </c>
      <c r="E282" s="202" t="s">
        <v>819</v>
      </c>
      <c r="F282" s="198" t="s">
        <v>819</v>
      </c>
      <c r="G282" s="202" t="s">
        <v>599</v>
      </c>
      <c r="H282" s="202" t="s">
        <v>179</v>
      </c>
      <c r="I282" s="203">
        <v>52395807</v>
      </c>
      <c r="J282" s="202" t="s">
        <v>818</v>
      </c>
      <c r="K282" s="202" t="s">
        <v>303</v>
      </c>
      <c r="L282" s="198">
        <v>338</v>
      </c>
      <c r="M282" s="198">
        <v>395</v>
      </c>
      <c r="N282" s="197">
        <v>1100300</v>
      </c>
      <c r="O282" s="202" t="s">
        <v>820</v>
      </c>
      <c r="P282" s="202">
        <v>0</v>
      </c>
      <c r="Q282" s="202" t="s">
        <v>820</v>
      </c>
      <c r="R282" s="202">
        <v>0</v>
      </c>
      <c r="S282" s="202" t="s">
        <v>819</v>
      </c>
      <c r="T282" s="196">
        <v>42887</v>
      </c>
      <c r="U282" s="202" t="s">
        <v>819</v>
      </c>
      <c r="V282" s="202" t="s">
        <v>819</v>
      </c>
      <c r="W282" s="202" t="s">
        <v>820</v>
      </c>
      <c r="X282" s="202">
        <v>0</v>
      </c>
      <c r="Y282" s="202" t="s">
        <v>819</v>
      </c>
      <c r="Z282" s="197">
        <v>1100300</v>
      </c>
      <c r="AA282" s="205">
        <f t="shared" si="5"/>
        <v>1</v>
      </c>
      <c r="AB282" s="202" t="s">
        <v>819</v>
      </c>
      <c r="AC282" s="202" t="s">
        <v>819</v>
      </c>
    </row>
    <row r="283" spans="1:29" ht="75" x14ac:dyDescent="0.25">
      <c r="A283" s="198">
        <v>2017</v>
      </c>
      <c r="B283" s="196">
        <v>42887</v>
      </c>
      <c r="C283" s="202" t="s">
        <v>23</v>
      </c>
      <c r="D283" s="198">
        <v>6</v>
      </c>
      <c r="E283" s="202" t="s">
        <v>819</v>
      </c>
      <c r="F283" s="198" t="s">
        <v>819</v>
      </c>
      <c r="G283" s="202" t="s">
        <v>599</v>
      </c>
      <c r="H283" s="202" t="s">
        <v>180</v>
      </c>
      <c r="I283" s="203">
        <v>79959809</v>
      </c>
      <c r="J283" s="202" t="s">
        <v>818</v>
      </c>
      <c r="K283" s="202" t="s">
        <v>303</v>
      </c>
      <c r="L283" s="198">
        <v>338</v>
      </c>
      <c r="M283" s="198">
        <v>396</v>
      </c>
      <c r="N283" s="197">
        <v>6471400</v>
      </c>
      <c r="O283" s="202" t="s">
        <v>820</v>
      </c>
      <c r="P283" s="202">
        <v>0</v>
      </c>
      <c r="Q283" s="202" t="s">
        <v>820</v>
      </c>
      <c r="R283" s="202">
        <v>0</v>
      </c>
      <c r="S283" s="202" t="s">
        <v>819</v>
      </c>
      <c r="T283" s="196">
        <v>42887</v>
      </c>
      <c r="U283" s="202" t="s">
        <v>819</v>
      </c>
      <c r="V283" s="202" t="s">
        <v>819</v>
      </c>
      <c r="W283" s="202" t="s">
        <v>820</v>
      </c>
      <c r="X283" s="202">
        <v>0</v>
      </c>
      <c r="Y283" s="202" t="s">
        <v>819</v>
      </c>
      <c r="Z283" s="197">
        <v>6471400</v>
      </c>
      <c r="AA283" s="205">
        <f t="shared" si="5"/>
        <v>1</v>
      </c>
      <c r="AB283" s="202" t="s">
        <v>819</v>
      </c>
      <c r="AC283" s="202" t="s">
        <v>819</v>
      </c>
    </row>
    <row r="284" spans="1:29" ht="75" x14ac:dyDescent="0.25">
      <c r="A284" s="198">
        <v>2017</v>
      </c>
      <c r="B284" s="196">
        <v>42887</v>
      </c>
      <c r="C284" s="202" t="s">
        <v>23</v>
      </c>
      <c r="D284" s="198">
        <v>6</v>
      </c>
      <c r="E284" s="202" t="s">
        <v>819</v>
      </c>
      <c r="F284" s="198" t="s">
        <v>819</v>
      </c>
      <c r="G284" s="202" t="s">
        <v>599</v>
      </c>
      <c r="H284" s="202" t="s">
        <v>600</v>
      </c>
      <c r="I284" s="203">
        <v>80235483</v>
      </c>
      <c r="J284" s="202" t="s">
        <v>818</v>
      </c>
      <c r="K284" s="202" t="s">
        <v>303</v>
      </c>
      <c r="L284" s="198">
        <v>338</v>
      </c>
      <c r="M284" s="198">
        <v>397</v>
      </c>
      <c r="N284" s="197">
        <v>2912100</v>
      </c>
      <c r="O284" s="202" t="s">
        <v>820</v>
      </c>
      <c r="P284" s="202">
        <v>0</v>
      </c>
      <c r="Q284" s="202" t="s">
        <v>820</v>
      </c>
      <c r="R284" s="202">
        <v>0</v>
      </c>
      <c r="S284" s="202" t="s">
        <v>819</v>
      </c>
      <c r="T284" s="196">
        <v>42887</v>
      </c>
      <c r="U284" s="202" t="s">
        <v>819</v>
      </c>
      <c r="V284" s="202" t="s">
        <v>819</v>
      </c>
      <c r="W284" s="202" t="s">
        <v>820</v>
      </c>
      <c r="X284" s="202">
        <v>0</v>
      </c>
      <c r="Y284" s="202" t="s">
        <v>819</v>
      </c>
      <c r="Z284" s="197">
        <v>2912100</v>
      </c>
      <c r="AA284" s="205">
        <f t="shared" si="5"/>
        <v>1</v>
      </c>
      <c r="AB284" s="202" t="s">
        <v>819</v>
      </c>
      <c r="AC284" s="202" t="s">
        <v>819</v>
      </c>
    </row>
    <row r="285" spans="1:29" ht="75" x14ac:dyDescent="0.25">
      <c r="A285" s="198">
        <v>2017</v>
      </c>
      <c r="B285" s="196">
        <v>42887</v>
      </c>
      <c r="C285" s="202" t="s">
        <v>23</v>
      </c>
      <c r="D285" s="198">
        <v>6</v>
      </c>
      <c r="E285" s="202" t="s">
        <v>819</v>
      </c>
      <c r="F285" s="198" t="s">
        <v>819</v>
      </c>
      <c r="G285" s="202" t="s">
        <v>599</v>
      </c>
      <c r="H285" s="202" t="s">
        <v>600</v>
      </c>
      <c r="I285" s="203">
        <v>80235483</v>
      </c>
      <c r="J285" s="202" t="s">
        <v>818</v>
      </c>
      <c r="K285" s="202" t="s">
        <v>303</v>
      </c>
      <c r="L285" s="198">
        <v>341</v>
      </c>
      <c r="M285" s="198">
        <v>402</v>
      </c>
      <c r="N285" s="197">
        <v>100</v>
      </c>
      <c r="O285" s="202" t="s">
        <v>820</v>
      </c>
      <c r="P285" s="202">
        <v>0</v>
      </c>
      <c r="Q285" s="202" t="s">
        <v>820</v>
      </c>
      <c r="R285" s="202">
        <v>0</v>
      </c>
      <c r="S285" s="202" t="s">
        <v>819</v>
      </c>
      <c r="T285" s="196">
        <v>42887</v>
      </c>
      <c r="U285" s="202" t="s">
        <v>819</v>
      </c>
      <c r="V285" s="202" t="s">
        <v>819</v>
      </c>
      <c r="W285" s="202" t="s">
        <v>820</v>
      </c>
      <c r="X285" s="202">
        <v>0</v>
      </c>
      <c r="Y285" s="202" t="s">
        <v>819</v>
      </c>
      <c r="Z285" s="197">
        <v>100</v>
      </c>
      <c r="AA285" s="205">
        <f t="shared" si="5"/>
        <v>1</v>
      </c>
      <c r="AB285" s="202" t="s">
        <v>819</v>
      </c>
      <c r="AC285" s="202" t="s">
        <v>819</v>
      </c>
    </row>
    <row r="286" spans="1:29" ht="60" x14ac:dyDescent="0.25">
      <c r="A286" s="198">
        <v>2017</v>
      </c>
      <c r="B286" s="196">
        <v>42917</v>
      </c>
      <c r="C286" s="202" t="s">
        <v>23</v>
      </c>
      <c r="D286" s="198">
        <v>7</v>
      </c>
      <c r="E286" s="202" t="s">
        <v>819</v>
      </c>
      <c r="F286" s="198" t="s">
        <v>819</v>
      </c>
      <c r="G286" s="202" t="s">
        <v>626</v>
      </c>
      <c r="H286" s="202" t="s">
        <v>600</v>
      </c>
      <c r="I286" s="203">
        <v>80235483</v>
      </c>
      <c r="J286" s="202" t="s">
        <v>818</v>
      </c>
      <c r="K286" s="202" t="s">
        <v>303</v>
      </c>
      <c r="L286" s="198">
        <v>359</v>
      </c>
      <c r="M286" s="198">
        <v>427</v>
      </c>
      <c r="N286" s="197">
        <v>6471400</v>
      </c>
      <c r="O286" s="202" t="s">
        <v>820</v>
      </c>
      <c r="P286" s="202">
        <v>0</v>
      </c>
      <c r="Q286" s="202" t="s">
        <v>820</v>
      </c>
      <c r="R286" s="202">
        <v>0</v>
      </c>
      <c r="S286" s="202" t="s">
        <v>819</v>
      </c>
      <c r="T286" s="196">
        <v>42917</v>
      </c>
      <c r="U286" s="202" t="s">
        <v>819</v>
      </c>
      <c r="V286" s="202" t="s">
        <v>819</v>
      </c>
      <c r="W286" s="202" t="s">
        <v>820</v>
      </c>
      <c r="X286" s="202">
        <v>0</v>
      </c>
      <c r="Y286" s="202" t="s">
        <v>819</v>
      </c>
      <c r="Z286" s="197">
        <v>6471400</v>
      </c>
      <c r="AA286" s="205">
        <f t="shared" si="5"/>
        <v>1</v>
      </c>
      <c r="AB286" s="202" t="s">
        <v>819</v>
      </c>
      <c r="AC286" s="202" t="s">
        <v>819</v>
      </c>
    </row>
    <row r="287" spans="1:29" ht="60" x14ac:dyDescent="0.25">
      <c r="A287" s="198">
        <v>2017</v>
      </c>
      <c r="B287" s="196">
        <v>42917</v>
      </c>
      <c r="C287" s="202" t="s">
        <v>23</v>
      </c>
      <c r="D287" s="198">
        <v>7</v>
      </c>
      <c r="E287" s="202" t="s">
        <v>819</v>
      </c>
      <c r="F287" s="198" t="s">
        <v>819</v>
      </c>
      <c r="G287" s="202" t="s">
        <v>626</v>
      </c>
      <c r="H287" s="202" t="s">
        <v>67</v>
      </c>
      <c r="I287" s="203">
        <v>19372340</v>
      </c>
      <c r="J287" s="202" t="s">
        <v>818</v>
      </c>
      <c r="K287" s="202" t="s">
        <v>303</v>
      </c>
      <c r="L287" s="198">
        <v>359</v>
      </c>
      <c r="M287" s="198">
        <v>428</v>
      </c>
      <c r="N287" s="197">
        <v>1878000</v>
      </c>
      <c r="O287" s="202" t="s">
        <v>820</v>
      </c>
      <c r="P287" s="202">
        <v>0</v>
      </c>
      <c r="Q287" s="202" t="s">
        <v>820</v>
      </c>
      <c r="R287" s="202">
        <v>0</v>
      </c>
      <c r="S287" s="202" t="s">
        <v>819</v>
      </c>
      <c r="T287" s="196">
        <v>42917</v>
      </c>
      <c r="U287" s="202" t="s">
        <v>819</v>
      </c>
      <c r="V287" s="202" t="s">
        <v>819</v>
      </c>
      <c r="W287" s="202" t="s">
        <v>820</v>
      </c>
      <c r="X287" s="202">
        <v>0</v>
      </c>
      <c r="Y287" s="202" t="s">
        <v>819</v>
      </c>
      <c r="Z287" s="197">
        <v>1878000</v>
      </c>
      <c r="AA287" s="205">
        <f t="shared" si="5"/>
        <v>1</v>
      </c>
      <c r="AB287" s="202" t="s">
        <v>819</v>
      </c>
      <c r="AC287" s="202" t="s">
        <v>819</v>
      </c>
    </row>
    <row r="288" spans="1:29" ht="60" x14ac:dyDescent="0.25">
      <c r="A288" s="198">
        <v>2017</v>
      </c>
      <c r="B288" s="196">
        <v>42917</v>
      </c>
      <c r="C288" s="202" t="s">
        <v>23</v>
      </c>
      <c r="D288" s="198">
        <v>7</v>
      </c>
      <c r="E288" s="202" t="s">
        <v>819</v>
      </c>
      <c r="F288" s="198" t="s">
        <v>819</v>
      </c>
      <c r="G288" s="202" t="s">
        <v>626</v>
      </c>
      <c r="H288" s="202" t="s">
        <v>178</v>
      </c>
      <c r="I288" s="203">
        <v>1026250511</v>
      </c>
      <c r="J288" s="202" t="s">
        <v>818</v>
      </c>
      <c r="K288" s="202" t="s">
        <v>303</v>
      </c>
      <c r="L288" s="198">
        <v>359</v>
      </c>
      <c r="M288" s="198">
        <v>418</v>
      </c>
      <c r="N288" s="197">
        <v>6471400</v>
      </c>
      <c r="O288" s="202" t="s">
        <v>820</v>
      </c>
      <c r="P288" s="202">
        <v>0</v>
      </c>
      <c r="Q288" s="202" t="s">
        <v>820</v>
      </c>
      <c r="R288" s="202">
        <v>0</v>
      </c>
      <c r="S288" s="202" t="s">
        <v>819</v>
      </c>
      <c r="T288" s="196">
        <v>42917</v>
      </c>
      <c r="U288" s="202" t="s">
        <v>819</v>
      </c>
      <c r="V288" s="202" t="s">
        <v>819</v>
      </c>
      <c r="W288" s="202" t="s">
        <v>820</v>
      </c>
      <c r="X288" s="202">
        <v>0</v>
      </c>
      <c r="Y288" s="202" t="s">
        <v>819</v>
      </c>
      <c r="Z288" s="197">
        <v>6471400</v>
      </c>
      <c r="AA288" s="205">
        <f t="shared" si="5"/>
        <v>1</v>
      </c>
      <c r="AB288" s="202" t="s">
        <v>819</v>
      </c>
      <c r="AC288" s="202" t="s">
        <v>819</v>
      </c>
    </row>
    <row r="289" spans="1:29" ht="60" x14ac:dyDescent="0.25">
      <c r="A289" s="198">
        <v>2017</v>
      </c>
      <c r="B289" s="196">
        <v>42917</v>
      </c>
      <c r="C289" s="202" t="s">
        <v>23</v>
      </c>
      <c r="D289" s="198">
        <v>7</v>
      </c>
      <c r="E289" s="202" t="s">
        <v>819</v>
      </c>
      <c r="F289" s="198" t="s">
        <v>819</v>
      </c>
      <c r="G289" s="202" t="s">
        <v>626</v>
      </c>
      <c r="H289" s="202" t="s">
        <v>65</v>
      </c>
      <c r="I289" s="203">
        <v>1032432645</v>
      </c>
      <c r="J289" s="202" t="s">
        <v>818</v>
      </c>
      <c r="K289" s="202" t="s">
        <v>303</v>
      </c>
      <c r="L289" s="198">
        <v>359</v>
      </c>
      <c r="M289" s="198">
        <v>419</v>
      </c>
      <c r="N289" s="197">
        <v>6471400</v>
      </c>
      <c r="O289" s="202" t="s">
        <v>820</v>
      </c>
      <c r="P289" s="202">
        <v>0</v>
      </c>
      <c r="Q289" s="202" t="s">
        <v>820</v>
      </c>
      <c r="R289" s="202">
        <v>0</v>
      </c>
      <c r="S289" s="202" t="s">
        <v>819</v>
      </c>
      <c r="T289" s="196">
        <v>42917</v>
      </c>
      <c r="U289" s="202" t="s">
        <v>819</v>
      </c>
      <c r="V289" s="202" t="s">
        <v>819</v>
      </c>
      <c r="W289" s="202" t="s">
        <v>820</v>
      </c>
      <c r="X289" s="202">
        <v>0</v>
      </c>
      <c r="Y289" s="202" t="s">
        <v>819</v>
      </c>
      <c r="Z289" s="197">
        <v>6471400</v>
      </c>
      <c r="AA289" s="205">
        <f t="shared" si="5"/>
        <v>1</v>
      </c>
      <c r="AB289" s="202" t="s">
        <v>819</v>
      </c>
      <c r="AC289" s="202" t="s">
        <v>819</v>
      </c>
    </row>
    <row r="290" spans="1:29" ht="60" x14ac:dyDescent="0.25">
      <c r="A290" s="198">
        <v>2017</v>
      </c>
      <c r="B290" s="196">
        <v>42917</v>
      </c>
      <c r="C290" s="202" t="s">
        <v>23</v>
      </c>
      <c r="D290" s="198">
        <v>7</v>
      </c>
      <c r="E290" s="202" t="s">
        <v>819</v>
      </c>
      <c r="F290" s="198" t="s">
        <v>819</v>
      </c>
      <c r="G290" s="202" t="s">
        <v>626</v>
      </c>
      <c r="H290" s="202" t="s">
        <v>66</v>
      </c>
      <c r="I290" s="203">
        <v>15049784</v>
      </c>
      <c r="J290" s="202" t="s">
        <v>818</v>
      </c>
      <c r="K290" s="202" t="s">
        <v>303</v>
      </c>
      <c r="L290" s="198">
        <v>359</v>
      </c>
      <c r="M290" s="198">
        <v>420</v>
      </c>
      <c r="N290" s="197">
        <v>6471400</v>
      </c>
      <c r="O290" s="202" t="s">
        <v>820</v>
      </c>
      <c r="P290" s="202">
        <v>0</v>
      </c>
      <c r="Q290" s="202" t="s">
        <v>820</v>
      </c>
      <c r="R290" s="202">
        <v>0</v>
      </c>
      <c r="S290" s="202" t="s">
        <v>819</v>
      </c>
      <c r="T290" s="196">
        <v>42917</v>
      </c>
      <c r="U290" s="202" t="s">
        <v>819</v>
      </c>
      <c r="V290" s="202" t="s">
        <v>819</v>
      </c>
      <c r="W290" s="202" t="s">
        <v>820</v>
      </c>
      <c r="X290" s="202">
        <v>0</v>
      </c>
      <c r="Y290" s="202" t="s">
        <v>819</v>
      </c>
      <c r="Z290" s="197">
        <v>6471400</v>
      </c>
      <c r="AA290" s="205">
        <f t="shared" si="5"/>
        <v>1</v>
      </c>
      <c r="AB290" s="202" t="s">
        <v>819</v>
      </c>
      <c r="AC290" s="202" t="s">
        <v>819</v>
      </c>
    </row>
    <row r="291" spans="1:29" ht="60" x14ac:dyDescent="0.25">
      <c r="A291" s="198">
        <v>2017</v>
      </c>
      <c r="B291" s="196">
        <v>42917</v>
      </c>
      <c r="C291" s="202" t="s">
        <v>23</v>
      </c>
      <c r="D291" s="198">
        <v>7</v>
      </c>
      <c r="E291" s="202" t="s">
        <v>819</v>
      </c>
      <c r="F291" s="198" t="s">
        <v>819</v>
      </c>
      <c r="G291" s="202" t="s">
        <v>626</v>
      </c>
      <c r="H291" s="202" t="s">
        <v>162</v>
      </c>
      <c r="I291" s="203">
        <v>19222399</v>
      </c>
      <c r="J291" s="202" t="s">
        <v>818</v>
      </c>
      <c r="K291" s="202" t="s">
        <v>303</v>
      </c>
      <c r="L291" s="198">
        <v>359</v>
      </c>
      <c r="M291" s="198">
        <v>421</v>
      </c>
      <c r="N291" s="197">
        <v>6471400</v>
      </c>
      <c r="O291" s="202" t="s">
        <v>820</v>
      </c>
      <c r="P291" s="202">
        <v>0</v>
      </c>
      <c r="Q291" s="202" t="s">
        <v>820</v>
      </c>
      <c r="R291" s="202">
        <v>0</v>
      </c>
      <c r="S291" s="202" t="s">
        <v>819</v>
      </c>
      <c r="T291" s="196">
        <v>42917</v>
      </c>
      <c r="U291" s="202" t="s">
        <v>819</v>
      </c>
      <c r="V291" s="202" t="s">
        <v>819</v>
      </c>
      <c r="W291" s="202" t="s">
        <v>820</v>
      </c>
      <c r="X291" s="202">
        <v>0</v>
      </c>
      <c r="Y291" s="202" t="s">
        <v>819</v>
      </c>
      <c r="Z291" s="197">
        <v>6471400</v>
      </c>
      <c r="AA291" s="205">
        <f t="shared" si="5"/>
        <v>1</v>
      </c>
      <c r="AB291" s="202" t="s">
        <v>819</v>
      </c>
      <c r="AC291" s="202" t="s">
        <v>819</v>
      </c>
    </row>
    <row r="292" spans="1:29" ht="60" x14ac:dyDescent="0.25">
      <c r="A292" s="198">
        <v>2017</v>
      </c>
      <c r="B292" s="196">
        <v>42917</v>
      </c>
      <c r="C292" s="202" t="s">
        <v>23</v>
      </c>
      <c r="D292" s="198">
        <v>7</v>
      </c>
      <c r="E292" s="202" t="s">
        <v>819</v>
      </c>
      <c r="F292" s="198" t="s">
        <v>819</v>
      </c>
      <c r="G292" s="202" t="s">
        <v>626</v>
      </c>
      <c r="H292" s="202" t="s">
        <v>67</v>
      </c>
      <c r="I292" s="203">
        <v>19372340</v>
      </c>
      <c r="J292" s="202" t="s">
        <v>818</v>
      </c>
      <c r="K292" s="202" t="s">
        <v>303</v>
      </c>
      <c r="L292" s="198">
        <v>359</v>
      </c>
      <c r="M292" s="198">
        <v>422</v>
      </c>
      <c r="N292" s="197">
        <v>4147900</v>
      </c>
      <c r="O292" s="202" t="s">
        <v>820</v>
      </c>
      <c r="P292" s="202">
        <v>0</v>
      </c>
      <c r="Q292" s="202" t="s">
        <v>820</v>
      </c>
      <c r="R292" s="202">
        <v>0</v>
      </c>
      <c r="S292" s="202" t="s">
        <v>819</v>
      </c>
      <c r="T292" s="196">
        <v>42917</v>
      </c>
      <c r="U292" s="202" t="s">
        <v>819</v>
      </c>
      <c r="V292" s="202" t="s">
        <v>819</v>
      </c>
      <c r="W292" s="202" t="s">
        <v>820</v>
      </c>
      <c r="X292" s="202">
        <v>0</v>
      </c>
      <c r="Y292" s="202" t="s">
        <v>819</v>
      </c>
      <c r="Z292" s="197">
        <v>4147900</v>
      </c>
      <c r="AA292" s="205">
        <f t="shared" si="5"/>
        <v>1</v>
      </c>
      <c r="AB292" s="202" t="s">
        <v>819</v>
      </c>
      <c r="AC292" s="202" t="s">
        <v>819</v>
      </c>
    </row>
    <row r="293" spans="1:29" ht="60" x14ac:dyDescent="0.25">
      <c r="A293" s="198">
        <v>2017</v>
      </c>
      <c r="B293" s="196">
        <v>42917</v>
      </c>
      <c r="C293" s="202" t="s">
        <v>23</v>
      </c>
      <c r="D293" s="198">
        <v>7</v>
      </c>
      <c r="E293" s="202" t="s">
        <v>819</v>
      </c>
      <c r="F293" s="198" t="s">
        <v>819</v>
      </c>
      <c r="G293" s="202" t="s">
        <v>626</v>
      </c>
      <c r="H293" s="202" t="s">
        <v>68</v>
      </c>
      <c r="I293" s="203">
        <v>27252146</v>
      </c>
      <c r="J293" s="202" t="s">
        <v>818</v>
      </c>
      <c r="K293" s="202" t="s">
        <v>303</v>
      </c>
      <c r="L293" s="198">
        <v>359</v>
      </c>
      <c r="M293" s="198">
        <v>423</v>
      </c>
      <c r="N293" s="197">
        <v>6471400</v>
      </c>
      <c r="O293" s="202" t="s">
        <v>820</v>
      </c>
      <c r="P293" s="202">
        <v>0</v>
      </c>
      <c r="Q293" s="202" t="s">
        <v>820</v>
      </c>
      <c r="R293" s="202">
        <v>0</v>
      </c>
      <c r="S293" s="202" t="s">
        <v>819</v>
      </c>
      <c r="T293" s="196">
        <v>42917</v>
      </c>
      <c r="U293" s="202" t="s">
        <v>819</v>
      </c>
      <c r="V293" s="202" t="s">
        <v>819</v>
      </c>
      <c r="W293" s="202" t="s">
        <v>820</v>
      </c>
      <c r="X293" s="202">
        <v>0</v>
      </c>
      <c r="Y293" s="202" t="s">
        <v>819</v>
      </c>
      <c r="Z293" s="197">
        <v>6471400</v>
      </c>
      <c r="AA293" s="205">
        <f t="shared" si="5"/>
        <v>1</v>
      </c>
      <c r="AB293" s="202" t="s">
        <v>819</v>
      </c>
      <c r="AC293" s="202" t="s">
        <v>819</v>
      </c>
    </row>
    <row r="294" spans="1:29" ht="60" x14ac:dyDescent="0.25">
      <c r="A294" s="198">
        <v>2017</v>
      </c>
      <c r="B294" s="196">
        <v>42917</v>
      </c>
      <c r="C294" s="202" t="s">
        <v>23</v>
      </c>
      <c r="D294" s="198">
        <v>7</v>
      </c>
      <c r="E294" s="202" t="s">
        <v>819</v>
      </c>
      <c r="F294" s="198" t="s">
        <v>819</v>
      </c>
      <c r="G294" s="202" t="s">
        <v>626</v>
      </c>
      <c r="H294" s="202" t="s">
        <v>69</v>
      </c>
      <c r="I294" s="203">
        <v>41636317</v>
      </c>
      <c r="J294" s="202" t="s">
        <v>818</v>
      </c>
      <c r="K294" s="202" t="s">
        <v>303</v>
      </c>
      <c r="L294" s="198">
        <v>359</v>
      </c>
      <c r="M294" s="198">
        <v>424</v>
      </c>
      <c r="N294" s="197">
        <v>6471400</v>
      </c>
      <c r="O294" s="202" t="s">
        <v>820</v>
      </c>
      <c r="P294" s="202">
        <v>0</v>
      </c>
      <c r="Q294" s="202" t="s">
        <v>820</v>
      </c>
      <c r="R294" s="202">
        <v>0</v>
      </c>
      <c r="S294" s="202" t="s">
        <v>819</v>
      </c>
      <c r="T294" s="196">
        <v>42917</v>
      </c>
      <c r="U294" s="202" t="s">
        <v>819</v>
      </c>
      <c r="V294" s="202" t="s">
        <v>819</v>
      </c>
      <c r="W294" s="202" t="s">
        <v>820</v>
      </c>
      <c r="X294" s="202">
        <v>0</v>
      </c>
      <c r="Y294" s="202" t="s">
        <v>819</v>
      </c>
      <c r="Z294" s="197">
        <v>6471400</v>
      </c>
      <c r="AA294" s="205">
        <f t="shared" si="5"/>
        <v>1</v>
      </c>
      <c r="AB294" s="202" t="s">
        <v>819</v>
      </c>
      <c r="AC294" s="202" t="s">
        <v>819</v>
      </c>
    </row>
    <row r="295" spans="1:29" ht="60" x14ac:dyDescent="0.25">
      <c r="A295" s="198">
        <v>2017</v>
      </c>
      <c r="B295" s="196">
        <v>42917</v>
      </c>
      <c r="C295" s="202" t="s">
        <v>23</v>
      </c>
      <c r="D295" s="198">
        <v>7</v>
      </c>
      <c r="E295" s="202" t="s">
        <v>819</v>
      </c>
      <c r="F295" s="198" t="s">
        <v>819</v>
      </c>
      <c r="G295" s="202" t="s">
        <v>626</v>
      </c>
      <c r="H295" s="202" t="s">
        <v>179</v>
      </c>
      <c r="I295" s="203">
        <v>52395807</v>
      </c>
      <c r="J295" s="202" t="s">
        <v>818</v>
      </c>
      <c r="K295" s="202" t="s">
        <v>303</v>
      </c>
      <c r="L295" s="198">
        <v>359</v>
      </c>
      <c r="M295" s="198">
        <v>425</v>
      </c>
      <c r="N295" s="197">
        <v>1100300</v>
      </c>
      <c r="O295" s="202" t="s">
        <v>820</v>
      </c>
      <c r="P295" s="202">
        <v>0</v>
      </c>
      <c r="Q295" s="202" t="s">
        <v>820</v>
      </c>
      <c r="R295" s="202">
        <v>0</v>
      </c>
      <c r="S295" s="202" t="s">
        <v>819</v>
      </c>
      <c r="T295" s="196">
        <v>42917</v>
      </c>
      <c r="U295" s="202" t="s">
        <v>819</v>
      </c>
      <c r="V295" s="202" t="s">
        <v>819</v>
      </c>
      <c r="W295" s="202" t="s">
        <v>820</v>
      </c>
      <c r="X295" s="202">
        <v>0</v>
      </c>
      <c r="Y295" s="202" t="s">
        <v>819</v>
      </c>
      <c r="Z295" s="197">
        <v>1100300</v>
      </c>
      <c r="AA295" s="205">
        <f t="shared" si="5"/>
        <v>1</v>
      </c>
      <c r="AB295" s="202" t="s">
        <v>819</v>
      </c>
      <c r="AC295" s="202" t="s">
        <v>819</v>
      </c>
    </row>
    <row r="296" spans="1:29" ht="60" x14ac:dyDescent="0.25">
      <c r="A296" s="198">
        <v>2017</v>
      </c>
      <c r="B296" s="196">
        <v>42917</v>
      </c>
      <c r="C296" s="202" t="s">
        <v>23</v>
      </c>
      <c r="D296" s="198">
        <v>7</v>
      </c>
      <c r="E296" s="202" t="s">
        <v>819</v>
      </c>
      <c r="F296" s="198" t="s">
        <v>819</v>
      </c>
      <c r="G296" s="202" t="s">
        <v>626</v>
      </c>
      <c r="H296" s="202" t="s">
        <v>180</v>
      </c>
      <c r="I296" s="203">
        <v>79959809</v>
      </c>
      <c r="J296" s="202" t="s">
        <v>818</v>
      </c>
      <c r="K296" s="202" t="s">
        <v>303</v>
      </c>
      <c r="L296" s="198">
        <v>359</v>
      </c>
      <c r="M296" s="198">
        <v>426</v>
      </c>
      <c r="N296" s="197">
        <v>6471400</v>
      </c>
      <c r="O296" s="202" t="s">
        <v>820</v>
      </c>
      <c r="P296" s="202">
        <v>0</v>
      </c>
      <c r="Q296" s="202" t="s">
        <v>820</v>
      </c>
      <c r="R296" s="202">
        <v>0</v>
      </c>
      <c r="S296" s="202" t="s">
        <v>819</v>
      </c>
      <c r="T296" s="196">
        <v>42917</v>
      </c>
      <c r="U296" s="202" t="s">
        <v>819</v>
      </c>
      <c r="V296" s="202" t="s">
        <v>819</v>
      </c>
      <c r="W296" s="202" t="s">
        <v>820</v>
      </c>
      <c r="X296" s="202">
        <v>0</v>
      </c>
      <c r="Y296" s="202" t="s">
        <v>819</v>
      </c>
      <c r="Z296" s="197">
        <v>6471400</v>
      </c>
      <c r="AA296" s="205">
        <f t="shared" si="5"/>
        <v>1</v>
      </c>
      <c r="AB296" s="202" t="s">
        <v>819</v>
      </c>
      <c r="AC296" s="202" t="s">
        <v>819</v>
      </c>
    </row>
    <row r="297" spans="1:29" ht="60" x14ac:dyDescent="0.25">
      <c r="A297" s="198">
        <v>2017</v>
      </c>
      <c r="B297" s="196">
        <v>42948</v>
      </c>
      <c r="C297" s="202" t="s">
        <v>23</v>
      </c>
      <c r="D297" s="198">
        <v>8</v>
      </c>
      <c r="E297" s="202" t="s">
        <v>819</v>
      </c>
      <c r="F297" s="198" t="s">
        <v>819</v>
      </c>
      <c r="G297" s="202" t="s">
        <v>697</v>
      </c>
      <c r="H297" s="202" t="s">
        <v>178</v>
      </c>
      <c r="I297" s="203">
        <v>1026250511</v>
      </c>
      <c r="J297" s="202" t="s">
        <v>818</v>
      </c>
      <c r="K297" s="202" t="s">
        <v>303</v>
      </c>
      <c r="L297" s="198">
        <v>377</v>
      </c>
      <c r="M297" s="198">
        <v>449</v>
      </c>
      <c r="N297" s="197">
        <v>5824300</v>
      </c>
      <c r="O297" s="202" t="s">
        <v>820</v>
      </c>
      <c r="P297" s="202">
        <v>0</v>
      </c>
      <c r="Q297" s="202" t="s">
        <v>820</v>
      </c>
      <c r="R297" s="202">
        <v>0</v>
      </c>
      <c r="S297" s="202" t="s">
        <v>819</v>
      </c>
      <c r="T297" s="196">
        <v>42948</v>
      </c>
      <c r="U297" s="202" t="s">
        <v>819</v>
      </c>
      <c r="V297" s="202" t="s">
        <v>819</v>
      </c>
      <c r="W297" s="202" t="s">
        <v>820</v>
      </c>
      <c r="X297" s="202">
        <v>0</v>
      </c>
      <c r="Y297" s="202" t="s">
        <v>819</v>
      </c>
      <c r="Z297" s="197">
        <v>5824300</v>
      </c>
      <c r="AA297" s="205">
        <f t="shared" si="5"/>
        <v>1</v>
      </c>
      <c r="AB297" s="202" t="s">
        <v>819</v>
      </c>
      <c r="AC297" s="202" t="s">
        <v>819</v>
      </c>
    </row>
    <row r="298" spans="1:29" ht="60" x14ac:dyDescent="0.25">
      <c r="A298" s="198">
        <v>2017</v>
      </c>
      <c r="B298" s="196">
        <v>42948</v>
      </c>
      <c r="C298" s="202" t="s">
        <v>23</v>
      </c>
      <c r="D298" s="198">
        <v>8</v>
      </c>
      <c r="E298" s="202" t="s">
        <v>819</v>
      </c>
      <c r="F298" s="198" t="s">
        <v>819</v>
      </c>
      <c r="G298" s="202" t="s">
        <v>697</v>
      </c>
      <c r="H298" s="202" t="s">
        <v>65</v>
      </c>
      <c r="I298" s="203">
        <v>1032432645</v>
      </c>
      <c r="J298" s="202" t="s">
        <v>818</v>
      </c>
      <c r="K298" s="202" t="s">
        <v>303</v>
      </c>
      <c r="L298" s="198">
        <v>377</v>
      </c>
      <c r="M298" s="198">
        <v>450</v>
      </c>
      <c r="N298" s="197">
        <v>6471400</v>
      </c>
      <c r="O298" s="202" t="s">
        <v>820</v>
      </c>
      <c r="P298" s="202">
        <v>0</v>
      </c>
      <c r="Q298" s="202" t="s">
        <v>820</v>
      </c>
      <c r="R298" s="202">
        <v>0</v>
      </c>
      <c r="S298" s="202" t="s">
        <v>819</v>
      </c>
      <c r="T298" s="196">
        <v>42948</v>
      </c>
      <c r="U298" s="202" t="s">
        <v>819</v>
      </c>
      <c r="V298" s="202" t="s">
        <v>819</v>
      </c>
      <c r="W298" s="202" t="s">
        <v>820</v>
      </c>
      <c r="X298" s="202">
        <v>0</v>
      </c>
      <c r="Y298" s="202" t="s">
        <v>819</v>
      </c>
      <c r="Z298" s="197">
        <v>6471400</v>
      </c>
      <c r="AA298" s="205">
        <f t="shared" si="5"/>
        <v>1</v>
      </c>
      <c r="AB298" s="202" t="s">
        <v>819</v>
      </c>
      <c r="AC298" s="202" t="s">
        <v>819</v>
      </c>
    </row>
    <row r="299" spans="1:29" ht="60" x14ac:dyDescent="0.25">
      <c r="A299" s="198">
        <v>2017</v>
      </c>
      <c r="B299" s="196">
        <v>42948</v>
      </c>
      <c r="C299" s="202" t="s">
        <v>23</v>
      </c>
      <c r="D299" s="198">
        <v>8</v>
      </c>
      <c r="E299" s="202" t="s">
        <v>819</v>
      </c>
      <c r="F299" s="198" t="s">
        <v>819</v>
      </c>
      <c r="G299" s="202" t="s">
        <v>697</v>
      </c>
      <c r="H299" s="202" t="s">
        <v>66</v>
      </c>
      <c r="I299" s="203">
        <v>15049784</v>
      </c>
      <c r="J299" s="202" t="s">
        <v>818</v>
      </c>
      <c r="K299" s="202" t="s">
        <v>303</v>
      </c>
      <c r="L299" s="198">
        <v>377</v>
      </c>
      <c r="M299" s="198">
        <v>451</v>
      </c>
      <c r="N299" s="197">
        <v>6471400</v>
      </c>
      <c r="O299" s="202" t="s">
        <v>820</v>
      </c>
      <c r="P299" s="202">
        <v>0</v>
      </c>
      <c r="Q299" s="202" t="s">
        <v>820</v>
      </c>
      <c r="R299" s="202">
        <v>0</v>
      </c>
      <c r="S299" s="202" t="s">
        <v>819</v>
      </c>
      <c r="T299" s="196">
        <v>42948</v>
      </c>
      <c r="U299" s="202" t="s">
        <v>819</v>
      </c>
      <c r="V299" s="202" t="s">
        <v>819</v>
      </c>
      <c r="W299" s="202" t="s">
        <v>820</v>
      </c>
      <c r="X299" s="202">
        <v>0</v>
      </c>
      <c r="Y299" s="202" t="s">
        <v>819</v>
      </c>
      <c r="Z299" s="197">
        <v>6471400</v>
      </c>
      <c r="AA299" s="205">
        <f t="shared" si="5"/>
        <v>1</v>
      </c>
      <c r="AB299" s="202" t="s">
        <v>819</v>
      </c>
      <c r="AC299" s="202" t="s">
        <v>819</v>
      </c>
    </row>
    <row r="300" spans="1:29" ht="60" x14ac:dyDescent="0.25">
      <c r="A300" s="198">
        <v>2017</v>
      </c>
      <c r="B300" s="196">
        <v>42948</v>
      </c>
      <c r="C300" s="202" t="s">
        <v>23</v>
      </c>
      <c r="D300" s="198">
        <v>8</v>
      </c>
      <c r="E300" s="202" t="s">
        <v>819</v>
      </c>
      <c r="F300" s="198" t="s">
        <v>819</v>
      </c>
      <c r="G300" s="202" t="s">
        <v>697</v>
      </c>
      <c r="H300" s="202" t="s">
        <v>162</v>
      </c>
      <c r="I300" s="203">
        <v>19222399</v>
      </c>
      <c r="J300" s="202" t="s">
        <v>818</v>
      </c>
      <c r="K300" s="202" t="s">
        <v>303</v>
      </c>
      <c r="L300" s="198">
        <v>377</v>
      </c>
      <c r="M300" s="198">
        <v>452</v>
      </c>
      <c r="N300" s="197">
        <v>6471400</v>
      </c>
      <c r="O300" s="202" t="s">
        <v>820</v>
      </c>
      <c r="P300" s="202">
        <v>0</v>
      </c>
      <c r="Q300" s="202" t="s">
        <v>820</v>
      </c>
      <c r="R300" s="202">
        <v>0</v>
      </c>
      <c r="S300" s="202" t="s">
        <v>819</v>
      </c>
      <c r="T300" s="196">
        <v>42948</v>
      </c>
      <c r="U300" s="202" t="s">
        <v>819</v>
      </c>
      <c r="V300" s="202" t="s">
        <v>819</v>
      </c>
      <c r="W300" s="202" t="s">
        <v>820</v>
      </c>
      <c r="X300" s="202">
        <v>0</v>
      </c>
      <c r="Y300" s="202" t="s">
        <v>819</v>
      </c>
      <c r="Z300" s="197">
        <v>6471400</v>
      </c>
      <c r="AA300" s="205">
        <f t="shared" si="5"/>
        <v>1</v>
      </c>
      <c r="AB300" s="202" t="s">
        <v>819</v>
      </c>
      <c r="AC300" s="202" t="s">
        <v>819</v>
      </c>
    </row>
    <row r="301" spans="1:29" ht="60" x14ac:dyDescent="0.25">
      <c r="A301" s="198">
        <v>2017</v>
      </c>
      <c r="B301" s="196">
        <v>42948</v>
      </c>
      <c r="C301" s="202" t="s">
        <v>23</v>
      </c>
      <c r="D301" s="198">
        <v>8</v>
      </c>
      <c r="E301" s="202" t="s">
        <v>819</v>
      </c>
      <c r="F301" s="198" t="s">
        <v>819</v>
      </c>
      <c r="G301" s="202" t="s">
        <v>697</v>
      </c>
      <c r="H301" s="202" t="s">
        <v>67</v>
      </c>
      <c r="I301" s="203">
        <v>19372340</v>
      </c>
      <c r="J301" s="202" t="s">
        <v>818</v>
      </c>
      <c r="K301" s="202" t="s">
        <v>303</v>
      </c>
      <c r="L301" s="198">
        <v>377</v>
      </c>
      <c r="M301" s="198">
        <v>453</v>
      </c>
      <c r="N301" s="197">
        <v>6471400</v>
      </c>
      <c r="O301" s="202" t="s">
        <v>820</v>
      </c>
      <c r="P301" s="202">
        <v>0</v>
      </c>
      <c r="Q301" s="202" t="s">
        <v>820</v>
      </c>
      <c r="R301" s="202">
        <v>0</v>
      </c>
      <c r="S301" s="202" t="s">
        <v>819</v>
      </c>
      <c r="T301" s="196">
        <v>42948</v>
      </c>
      <c r="U301" s="202" t="s">
        <v>819</v>
      </c>
      <c r="V301" s="202" t="s">
        <v>819</v>
      </c>
      <c r="W301" s="202" t="s">
        <v>820</v>
      </c>
      <c r="X301" s="202">
        <v>0</v>
      </c>
      <c r="Y301" s="202" t="s">
        <v>819</v>
      </c>
      <c r="Z301" s="197">
        <v>6471400</v>
      </c>
      <c r="AA301" s="205">
        <f t="shared" si="5"/>
        <v>1</v>
      </c>
      <c r="AB301" s="202" t="s">
        <v>819</v>
      </c>
      <c r="AC301" s="202" t="s">
        <v>819</v>
      </c>
    </row>
    <row r="302" spans="1:29" ht="60" x14ac:dyDescent="0.25">
      <c r="A302" s="198">
        <v>2017</v>
      </c>
      <c r="B302" s="196">
        <v>42948</v>
      </c>
      <c r="C302" s="202" t="s">
        <v>23</v>
      </c>
      <c r="D302" s="198">
        <v>8</v>
      </c>
      <c r="E302" s="202" t="s">
        <v>819</v>
      </c>
      <c r="F302" s="198" t="s">
        <v>819</v>
      </c>
      <c r="G302" s="202" t="s">
        <v>697</v>
      </c>
      <c r="H302" s="202" t="s">
        <v>68</v>
      </c>
      <c r="I302" s="203">
        <v>27252146</v>
      </c>
      <c r="J302" s="202" t="s">
        <v>818</v>
      </c>
      <c r="K302" s="202" t="s">
        <v>303</v>
      </c>
      <c r="L302" s="198">
        <v>377</v>
      </c>
      <c r="M302" s="198">
        <v>454</v>
      </c>
      <c r="N302" s="197">
        <v>6471400</v>
      </c>
      <c r="O302" s="202" t="s">
        <v>820</v>
      </c>
      <c r="P302" s="202">
        <v>0</v>
      </c>
      <c r="Q302" s="202" t="s">
        <v>820</v>
      </c>
      <c r="R302" s="202">
        <v>0</v>
      </c>
      <c r="S302" s="202" t="s">
        <v>819</v>
      </c>
      <c r="T302" s="196">
        <v>42948</v>
      </c>
      <c r="U302" s="202" t="s">
        <v>819</v>
      </c>
      <c r="V302" s="202" t="s">
        <v>819</v>
      </c>
      <c r="W302" s="202" t="s">
        <v>820</v>
      </c>
      <c r="X302" s="202">
        <v>0</v>
      </c>
      <c r="Y302" s="202" t="s">
        <v>819</v>
      </c>
      <c r="Z302" s="197">
        <v>6471400</v>
      </c>
      <c r="AA302" s="205">
        <f t="shared" si="5"/>
        <v>1</v>
      </c>
      <c r="AB302" s="202" t="s">
        <v>819</v>
      </c>
      <c r="AC302" s="202" t="s">
        <v>819</v>
      </c>
    </row>
    <row r="303" spans="1:29" ht="60" x14ac:dyDescent="0.25">
      <c r="A303" s="198">
        <v>2017</v>
      </c>
      <c r="B303" s="196">
        <v>42948</v>
      </c>
      <c r="C303" s="202" t="s">
        <v>23</v>
      </c>
      <c r="D303" s="198">
        <v>8</v>
      </c>
      <c r="E303" s="202" t="s">
        <v>819</v>
      </c>
      <c r="F303" s="198" t="s">
        <v>819</v>
      </c>
      <c r="G303" s="202" t="s">
        <v>697</v>
      </c>
      <c r="H303" s="202" t="s">
        <v>69</v>
      </c>
      <c r="I303" s="203">
        <v>41636317</v>
      </c>
      <c r="J303" s="202" t="s">
        <v>818</v>
      </c>
      <c r="K303" s="202" t="s">
        <v>303</v>
      </c>
      <c r="L303" s="198">
        <v>377</v>
      </c>
      <c r="M303" s="198">
        <v>455</v>
      </c>
      <c r="N303" s="197">
        <v>6471400</v>
      </c>
      <c r="O303" s="202" t="s">
        <v>820</v>
      </c>
      <c r="P303" s="202">
        <v>0</v>
      </c>
      <c r="Q303" s="202" t="s">
        <v>820</v>
      </c>
      <c r="R303" s="202">
        <v>0</v>
      </c>
      <c r="S303" s="202" t="s">
        <v>819</v>
      </c>
      <c r="T303" s="196">
        <v>42948</v>
      </c>
      <c r="U303" s="202" t="s">
        <v>819</v>
      </c>
      <c r="V303" s="202" t="s">
        <v>819</v>
      </c>
      <c r="W303" s="202" t="s">
        <v>820</v>
      </c>
      <c r="X303" s="202">
        <v>0</v>
      </c>
      <c r="Y303" s="202" t="s">
        <v>819</v>
      </c>
      <c r="Z303" s="197">
        <v>6471400</v>
      </c>
      <c r="AA303" s="205">
        <f t="shared" si="5"/>
        <v>1</v>
      </c>
      <c r="AB303" s="202" t="s">
        <v>819</v>
      </c>
      <c r="AC303" s="202" t="s">
        <v>819</v>
      </c>
    </row>
    <row r="304" spans="1:29" ht="60" x14ac:dyDescent="0.25">
      <c r="A304" s="198">
        <v>2017</v>
      </c>
      <c r="B304" s="196">
        <v>42948</v>
      </c>
      <c r="C304" s="202" t="s">
        <v>23</v>
      </c>
      <c r="D304" s="198">
        <v>8</v>
      </c>
      <c r="E304" s="202" t="s">
        <v>819</v>
      </c>
      <c r="F304" s="198" t="s">
        <v>819</v>
      </c>
      <c r="G304" s="202" t="s">
        <v>697</v>
      </c>
      <c r="H304" s="202" t="s">
        <v>179</v>
      </c>
      <c r="I304" s="203">
        <v>52395807</v>
      </c>
      <c r="J304" s="202" t="s">
        <v>818</v>
      </c>
      <c r="K304" s="202" t="s">
        <v>303</v>
      </c>
      <c r="L304" s="198">
        <v>377</v>
      </c>
      <c r="M304" s="198">
        <v>456</v>
      </c>
      <c r="N304" s="197">
        <v>1100300</v>
      </c>
      <c r="O304" s="202" t="s">
        <v>820</v>
      </c>
      <c r="P304" s="202">
        <v>0</v>
      </c>
      <c r="Q304" s="202" t="s">
        <v>820</v>
      </c>
      <c r="R304" s="202">
        <v>0</v>
      </c>
      <c r="S304" s="202" t="s">
        <v>819</v>
      </c>
      <c r="T304" s="196">
        <v>42948</v>
      </c>
      <c r="U304" s="202" t="s">
        <v>819</v>
      </c>
      <c r="V304" s="202" t="s">
        <v>819</v>
      </c>
      <c r="W304" s="202" t="s">
        <v>820</v>
      </c>
      <c r="X304" s="202">
        <v>0</v>
      </c>
      <c r="Y304" s="202" t="s">
        <v>819</v>
      </c>
      <c r="Z304" s="197">
        <v>1100300</v>
      </c>
      <c r="AA304" s="205">
        <f t="shared" si="5"/>
        <v>1</v>
      </c>
      <c r="AB304" s="202" t="s">
        <v>819</v>
      </c>
      <c r="AC304" s="202" t="s">
        <v>819</v>
      </c>
    </row>
    <row r="305" spans="1:29" ht="60" x14ac:dyDescent="0.25">
      <c r="A305" s="198">
        <v>2017</v>
      </c>
      <c r="B305" s="196">
        <v>42948</v>
      </c>
      <c r="C305" s="202" t="s">
        <v>23</v>
      </c>
      <c r="D305" s="198">
        <v>8</v>
      </c>
      <c r="E305" s="202" t="s">
        <v>819</v>
      </c>
      <c r="F305" s="198" t="s">
        <v>819</v>
      </c>
      <c r="G305" s="202" t="s">
        <v>697</v>
      </c>
      <c r="H305" s="202" t="s">
        <v>180</v>
      </c>
      <c r="I305" s="203">
        <v>79959809</v>
      </c>
      <c r="J305" s="202" t="s">
        <v>818</v>
      </c>
      <c r="K305" s="202" t="s">
        <v>303</v>
      </c>
      <c r="L305" s="198">
        <v>377</v>
      </c>
      <c r="M305" s="198">
        <v>457</v>
      </c>
      <c r="N305" s="197">
        <v>6471400</v>
      </c>
      <c r="O305" s="202" t="s">
        <v>820</v>
      </c>
      <c r="P305" s="202">
        <v>0</v>
      </c>
      <c r="Q305" s="202" t="s">
        <v>820</v>
      </c>
      <c r="R305" s="202">
        <v>0</v>
      </c>
      <c r="S305" s="202" t="s">
        <v>819</v>
      </c>
      <c r="T305" s="196">
        <v>42948</v>
      </c>
      <c r="U305" s="202" t="s">
        <v>819</v>
      </c>
      <c r="V305" s="202" t="s">
        <v>819</v>
      </c>
      <c r="W305" s="202" t="s">
        <v>820</v>
      </c>
      <c r="X305" s="202">
        <v>0</v>
      </c>
      <c r="Y305" s="202" t="s">
        <v>819</v>
      </c>
      <c r="Z305" s="197">
        <v>6471400</v>
      </c>
      <c r="AA305" s="205">
        <f t="shared" si="5"/>
        <v>1</v>
      </c>
      <c r="AB305" s="202" t="s">
        <v>819</v>
      </c>
      <c r="AC305" s="202" t="s">
        <v>819</v>
      </c>
    </row>
    <row r="306" spans="1:29" ht="60" x14ac:dyDescent="0.25">
      <c r="A306" s="198">
        <v>2017</v>
      </c>
      <c r="B306" s="196">
        <v>42948</v>
      </c>
      <c r="C306" s="202" t="s">
        <v>23</v>
      </c>
      <c r="D306" s="198">
        <v>8</v>
      </c>
      <c r="E306" s="202" t="s">
        <v>819</v>
      </c>
      <c r="F306" s="198" t="s">
        <v>819</v>
      </c>
      <c r="G306" s="202" t="s">
        <v>697</v>
      </c>
      <c r="H306" s="202" t="s">
        <v>600</v>
      </c>
      <c r="I306" s="203">
        <v>80235483</v>
      </c>
      <c r="J306" s="202" t="s">
        <v>818</v>
      </c>
      <c r="K306" s="202" t="s">
        <v>303</v>
      </c>
      <c r="L306" s="198">
        <v>377</v>
      </c>
      <c r="M306" s="198">
        <v>458</v>
      </c>
      <c r="N306" s="197">
        <v>6471400</v>
      </c>
      <c r="O306" s="202" t="s">
        <v>820</v>
      </c>
      <c r="P306" s="202">
        <v>0</v>
      </c>
      <c r="Q306" s="202" t="s">
        <v>820</v>
      </c>
      <c r="R306" s="202">
        <v>0</v>
      </c>
      <c r="S306" s="202" t="s">
        <v>819</v>
      </c>
      <c r="T306" s="196">
        <v>42948</v>
      </c>
      <c r="U306" s="202" t="s">
        <v>819</v>
      </c>
      <c r="V306" s="202" t="s">
        <v>819</v>
      </c>
      <c r="W306" s="202" t="s">
        <v>820</v>
      </c>
      <c r="X306" s="202">
        <v>0</v>
      </c>
      <c r="Y306" s="202" t="s">
        <v>819</v>
      </c>
      <c r="Z306" s="197">
        <v>6471400</v>
      </c>
      <c r="AA306" s="205">
        <f t="shared" si="5"/>
        <v>1</v>
      </c>
      <c r="AB306" s="202" t="s">
        <v>819</v>
      </c>
      <c r="AC306" s="202" t="s">
        <v>819</v>
      </c>
    </row>
    <row r="307" spans="1:29" ht="60" x14ac:dyDescent="0.25">
      <c r="A307" s="198">
        <v>2017</v>
      </c>
      <c r="B307" s="196">
        <v>42948</v>
      </c>
      <c r="C307" s="202" t="s">
        <v>23</v>
      </c>
      <c r="D307" s="198">
        <v>8</v>
      </c>
      <c r="E307" s="202" t="s">
        <v>819</v>
      </c>
      <c r="F307" s="198" t="s">
        <v>819</v>
      </c>
      <c r="G307" s="202" t="s">
        <v>697</v>
      </c>
      <c r="H307" s="202" t="s">
        <v>178</v>
      </c>
      <c r="I307" s="203">
        <v>1026250511</v>
      </c>
      <c r="J307" s="202" t="s">
        <v>818</v>
      </c>
      <c r="K307" s="202" t="s">
        <v>303</v>
      </c>
      <c r="L307" s="198">
        <v>380</v>
      </c>
      <c r="M307" s="198">
        <v>463</v>
      </c>
      <c r="N307" s="197">
        <v>100</v>
      </c>
      <c r="O307" s="202" t="s">
        <v>820</v>
      </c>
      <c r="P307" s="202">
        <v>0</v>
      </c>
      <c r="Q307" s="202" t="s">
        <v>820</v>
      </c>
      <c r="R307" s="202">
        <v>0</v>
      </c>
      <c r="S307" s="202" t="s">
        <v>819</v>
      </c>
      <c r="T307" s="196">
        <v>42948</v>
      </c>
      <c r="U307" s="202" t="s">
        <v>819</v>
      </c>
      <c r="V307" s="202" t="s">
        <v>819</v>
      </c>
      <c r="W307" s="202" t="s">
        <v>820</v>
      </c>
      <c r="X307" s="202">
        <v>0</v>
      </c>
      <c r="Y307" s="202" t="s">
        <v>819</v>
      </c>
      <c r="Z307" s="197">
        <v>100</v>
      </c>
      <c r="AA307" s="205">
        <f t="shared" si="5"/>
        <v>1</v>
      </c>
      <c r="AB307" s="202" t="s">
        <v>819</v>
      </c>
      <c r="AC307" s="202" t="s">
        <v>819</v>
      </c>
    </row>
    <row r="308" spans="1:29" ht="60" x14ac:dyDescent="0.25">
      <c r="A308" s="198">
        <v>2017</v>
      </c>
      <c r="B308" s="196">
        <v>42979</v>
      </c>
      <c r="C308" s="202" t="s">
        <v>23</v>
      </c>
      <c r="D308" s="198">
        <v>9</v>
      </c>
      <c r="E308" s="202" t="s">
        <v>819</v>
      </c>
      <c r="F308" s="198" t="s">
        <v>819</v>
      </c>
      <c r="G308" s="202" t="s">
        <v>710</v>
      </c>
      <c r="H308" s="202" t="s">
        <v>178</v>
      </c>
      <c r="I308" s="203">
        <v>1026250511</v>
      </c>
      <c r="J308" s="202" t="s">
        <v>818</v>
      </c>
      <c r="K308" s="202" t="s">
        <v>303</v>
      </c>
      <c r="L308" s="198">
        <v>410</v>
      </c>
      <c r="M308" s="198">
        <v>487</v>
      </c>
      <c r="N308" s="197">
        <v>6471400</v>
      </c>
      <c r="O308" s="202" t="s">
        <v>820</v>
      </c>
      <c r="P308" s="202">
        <v>0</v>
      </c>
      <c r="Q308" s="202" t="s">
        <v>820</v>
      </c>
      <c r="R308" s="202">
        <v>0</v>
      </c>
      <c r="S308" s="202" t="s">
        <v>819</v>
      </c>
      <c r="T308" s="196">
        <v>42979</v>
      </c>
      <c r="U308" s="202" t="s">
        <v>819</v>
      </c>
      <c r="V308" s="202" t="s">
        <v>819</v>
      </c>
      <c r="W308" s="202" t="s">
        <v>820</v>
      </c>
      <c r="X308" s="198">
        <v>0</v>
      </c>
      <c r="Y308" s="202" t="s">
        <v>819</v>
      </c>
      <c r="Z308" s="197">
        <v>6471400</v>
      </c>
      <c r="AA308" s="205">
        <f t="shared" si="5"/>
        <v>1</v>
      </c>
      <c r="AB308" s="198" t="s">
        <v>819</v>
      </c>
      <c r="AC308" s="202" t="s">
        <v>819</v>
      </c>
    </row>
    <row r="309" spans="1:29" ht="60" x14ac:dyDescent="0.25">
      <c r="A309" s="198">
        <v>2017</v>
      </c>
      <c r="B309" s="196">
        <v>42979</v>
      </c>
      <c r="C309" s="202" t="s">
        <v>23</v>
      </c>
      <c r="D309" s="198">
        <v>9</v>
      </c>
      <c r="E309" s="202" t="s">
        <v>819</v>
      </c>
      <c r="F309" s="198" t="s">
        <v>819</v>
      </c>
      <c r="G309" s="202" t="s">
        <v>710</v>
      </c>
      <c r="H309" s="202" t="s">
        <v>65</v>
      </c>
      <c r="I309" s="203">
        <v>1032432645</v>
      </c>
      <c r="J309" s="202" t="s">
        <v>818</v>
      </c>
      <c r="K309" s="202" t="s">
        <v>303</v>
      </c>
      <c r="L309" s="198">
        <v>410</v>
      </c>
      <c r="M309" s="198">
        <v>488</v>
      </c>
      <c r="N309" s="197">
        <v>6471400</v>
      </c>
      <c r="O309" s="202" t="s">
        <v>820</v>
      </c>
      <c r="P309" s="202">
        <v>0</v>
      </c>
      <c r="Q309" s="202" t="s">
        <v>820</v>
      </c>
      <c r="R309" s="202">
        <v>0</v>
      </c>
      <c r="S309" s="202" t="s">
        <v>819</v>
      </c>
      <c r="T309" s="196">
        <v>42979</v>
      </c>
      <c r="U309" s="202" t="s">
        <v>819</v>
      </c>
      <c r="V309" s="202" t="s">
        <v>819</v>
      </c>
      <c r="W309" s="202" t="s">
        <v>820</v>
      </c>
      <c r="X309" s="198">
        <v>0</v>
      </c>
      <c r="Y309" s="202" t="s">
        <v>819</v>
      </c>
      <c r="Z309" s="197">
        <v>6471400</v>
      </c>
      <c r="AA309" s="205">
        <f t="shared" si="5"/>
        <v>1</v>
      </c>
      <c r="AB309" s="198" t="s">
        <v>819</v>
      </c>
      <c r="AC309" s="202" t="s">
        <v>819</v>
      </c>
    </row>
    <row r="310" spans="1:29" ht="60" x14ac:dyDescent="0.25">
      <c r="A310" s="198">
        <v>2017</v>
      </c>
      <c r="B310" s="196">
        <v>42979</v>
      </c>
      <c r="C310" s="202" t="s">
        <v>23</v>
      </c>
      <c r="D310" s="198">
        <v>9</v>
      </c>
      <c r="E310" s="202" t="s">
        <v>819</v>
      </c>
      <c r="F310" s="198" t="s">
        <v>819</v>
      </c>
      <c r="G310" s="202" t="s">
        <v>710</v>
      </c>
      <c r="H310" s="202" t="s">
        <v>66</v>
      </c>
      <c r="I310" s="203">
        <v>15049784</v>
      </c>
      <c r="J310" s="202" t="s">
        <v>818</v>
      </c>
      <c r="K310" s="202" t="s">
        <v>303</v>
      </c>
      <c r="L310" s="198">
        <v>410</v>
      </c>
      <c r="M310" s="198">
        <v>489</v>
      </c>
      <c r="N310" s="197">
        <v>6471400</v>
      </c>
      <c r="O310" s="202" t="s">
        <v>820</v>
      </c>
      <c r="P310" s="202">
        <v>0</v>
      </c>
      <c r="Q310" s="202" t="s">
        <v>820</v>
      </c>
      <c r="R310" s="202">
        <v>0</v>
      </c>
      <c r="S310" s="202" t="s">
        <v>819</v>
      </c>
      <c r="T310" s="196">
        <v>42979</v>
      </c>
      <c r="U310" s="202" t="s">
        <v>819</v>
      </c>
      <c r="V310" s="202" t="s">
        <v>819</v>
      </c>
      <c r="W310" s="202" t="s">
        <v>820</v>
      </c>
      <c r="X310" s="198">
        <v>0</v>
      </c>
      <c r="Y310" s="202" t="s">
        <v>819</v>
      </c>
      <c r="Z310" s="197">
        <v>6471400</v>
      </c>
      <c r="AA310" s="205">
        <f t="shared" si="5"/>
        <v>1</v>
      </c>
      <c r="AB310" s="198" t="s">
        <v>819</v>
      </c>
      <c r="AC310" s="202" t="s">
        <v>819</v>
      </c>
    </row>
    <row r="311" spans="1:29" ht="60" x14ac:dyDescent="0.25">
      <c r="A311" s="198">
        <v>2017</v>
      </c>
      <c r="B311" s="196">
        <v>42979</v>
      </c>
      <c r="C311" s="202" t="s">
        <v>23</v>
      </c>
      <c r="D311" s="198">
        <v>9</v>
      </c>
      <c r="E311" s="202" t="s">
        <v>819</v>
      </c>
      <c r="F311" s="198" t="s">
        <v>819</v>
      </c>
      <c r="G311" s="202" t="s">
        <v>710</v>
      </c>
      <c r="H311" s="202" t="s">
        <v>162</v>
      </c>
      <c r="I311" s="203">
        <v>19222399</v>
      </c>
      <c r="J311" s="202" t="s">
        <v>818</v>
      </c>
      <c r="K311" s="202" t="s">
        <v>303</v>
      </c>
      <c r="L311" s="198">
        <v>410</v>
      </c>
      <c r="M311" s="198">
        <v>490</v>
      </c>
      <c r="N311" s="197">
        <v>6471400</v>
      </c>
      <c r="O311" s="202" t="s">
        <v>820</v>
      </c>
      <c r="P311" s="202">
        <v>0</v>
      </c>
      <c r="Q311" s="202" t="s">
        <v>820</v>
      </c>
      <c r="R311" s="202">
        <v>0</v>
      </c>
      <c r="S311" s="202" t="s">
        <v>819</v>
      </c>
      <c r="T311" s="196">
        <v>42979</v>
      </c>
      <c r="U311" s="202" t="s">
        <v>819</v>
      </c>
      <c r="V311" s="202" t="s">
        <v>819</v>
      </c>
      <c r="W311" s="202" t="s">
        <v>820</v>
      </c>
      <c r="X311" s="198">
        <v>0</v>
      </c>
      <c r="Y311" s="202" t="s">
        <v>819</v>
      </c>
      <c r="Z311" s="197">
        <v>6471400</v>
      </c>
      <c r="AA311" s="205">
        <f t="shared" ref="AA311:AA374" si="6">+Z311/N311</f>
        <v>1</v>
      </c>
      <c r="AB311" s="198" t="s">
        <v>819</v>
      </c>
      <c r="AC311" s="202" t="s">
        <v>819</v>
      </c>
    </row>
    <row r="312" spans="1:29" ht="60" x14ac:dyDescent="0.25">
      <c r="A312" s="198">
        <v>2017</v>
      </c>
      <c r="B312" s="196">
        <v>42979</v>
      </c>
      <c r="C312" s="202" t="s">
        <v>23</v>
      </c>
      <c r="D312" s="198">
        <v>9</v>
      </c>
      <c r="E312" s="202" t="s">
        <v>819</v>
      </c>
      <c r="F312" s="198" t="s">
        <v>819</v>
      </c>
      <c r="G312" s="202" t="s">
        <v>710</v>
      </c>
      <c r="H312" s="202" t="s">
        <v>67</v>
      </c>
      <c r="I312" s="203">
        <v>19372340</v>
      </c>
      <c r="J312" s="202" t="s">
        <v>818</v>
      </c>
      <c r="K312" s="202" t="s">
        <v>303</v>
      </c>
      <c r="L312" s="198">
        <v>410</v>
      </c>
      <c r="M312" s="198">
        <v>491</v>
      </c>
      <c r="N312" s="197">
        <v>6471400</v>
      </c>
      <c r="O312" s="202" t="s">
        <v>820</v>
      </c>
      <c r="P312" s="202">
        <v>0</v>
      </c>
      <c r="Q312" s="202" t="s">
        <v>820</v>
      </c>
      <c r="R312" s="202">
        <v>0</v>
      </c>
      <c r="S312" s="202" t="s">
        <v>819</v>
      </c>
      <c r="T312" s="196">
        <v>42979</v>
      </c>
      <c r="U312" s="202" t="s">
        <v>819</v>
      </c>
      <c r="V312" s="202" t="s">
        <v>819</v>
      </c>
      <c r="W312" s="202" t="s">
        <v>820</v>
      </c>
      <c r="X312" s="198">
        <v>0</v>
      </c>
      <c r="Y312" s="202" t="s">
        <v>819</v>
      </c>
      <c r="Z312" s="197">
        <v>6471400</v>
      </c>
      <c r="AA312" s="205">
        <f t="shared" si="6"/>
        <v>1</v>
      </c>
      <c r="AB312" s="198" t="s">
        <v>819</v>
      </c>
      <c r="AC312" s="202" t="s">
        <v>819</v>
      </c>
    </row>
    <row r="313" spans="1:29" ht="60" x14ac:dyDescent="0.25">
      <c r="A313" s="198">
        <v>2017</v>
      </c>
      <c r="B313" s="196">
        <v>42979</v>
      </c>
      <c r="C313" s="202" t="s">
        <v>23</v>
      </c>
      <c r="D313" s="198">
        <v>9</v>
      </c>
      <c r="E313" s="202" t="s">
        <v>819</v>
      </c>
      <c r="F313" s="198" t="s">
        <v>819</v>
      </c>
      <c r="G313" s="202" t="s">
        <v>710</v>
      </c>
      <c r="H313" s="202" t="s">
        <v>68</v>
      </c>
      <c r="I313" s="203">
        <v>27252146</v>
      </c>
      <c r="J313" s="202" t="s">
        <v>818</v>
      </c>
      <c r="K313" s="202" t="s">
        <v>303</v>
      </c>
      <c r="L313" s="198">
        <v>410</v>
      </c>
      <c r="M313" s="198">
        <v>492</v>
      </c>
      <c r="N313" s="197">
        <v>6471400</v>
      </c>
      <c r="O313" s="202" t="s">
        <v>820</v>
      </c>
      <c r="P313" s="202">
        <v>0</v>
      </c>
      <c r="Q313" s="202" t="s">
        <v>820</v>
      </c>
      <c r="R313" s="202">
        <v>0</v>
      </c>
      <c r="S313" s="202" t="s">
        <v>819</v>
      </c>
      <c r="T313" s="196">
        <v>42979</v>
      </c>
      <c r="U313" s="202" t="s">
        <v>819</v>
      </c>
      <c r="V313" s="202" t="s">
        <v>819</v>
      </c>
      <c r="W313" s="202" t="s">
        <v>820</v>
      </c>
      <c r="X313" s="198">
        <v>0</v>
      </c>
      <c r="Y313" s="202" t="s">
        <v>819</v>
      </c>
      <c r="Z313" s="197">
        <v>6471400</v>
      </c>
      <c r="AA313" s="205">
        <f t="shared" si="6"/>
        <v>1</v>
      </c>
      <c r="AB313" s="198" t="s">
        <v>819</v>
      </c>
      <c r="AC313" s="202" t="s">
        <v>819</v>
      </c>
    </row>
    <row r="314" spans="1:29" ht="60" x14ac:dyDescent="0.25">
      <c r="A314" s="198">
        <v>2017</v>
      </c>
      <c r="B314" s="196">
        <v>42979</v>
      </c>
      <c r="C314" s="202" t="s">
        <v>23</v>
      </c>
      <c r="D314" s="198">
        <v>9</v>
      </c>
      <c r="E314" s="202" t="s">
        <v>819</v>
      </c>
      <c r="F314" s="198" t="s">
        <v>819</v>
      </c>
      <c r="G314" s="202" t="s">
        <v>710</v>
      </c>
      <c r="H314" s="202" t="s">
        <v>69</v>
      </c>
      <c r="I314" s="203">
        <v>41636317</v>
      </c>
      <c r="J314" s="202" t="s">
        <v>818</v>
      </c>
      <c r="K314" s="202" t="s">
        <v>303</v>
      </c>
      <c r="L314" s="198">
        <v>410</v>
      </c>
      <c r="M314" s="198">
        <v>493</v>
      </c>
      <c r="N314" s="197">
        <v>6471400</v>
      </c>
      <c r="O314" s="202" t="s">
        <v>820</v>
      </c>
      <c r="P314" s="202">
        <v>0</v>
      </c>
      <c r="Q314" s="202" t="s">
        <v>820</v>
      </c>
      <c r="R314" s="202">
        <v>0</v>
      </c>
      <c r="S314" s="202" t="s">
        <v>819</v>
      </c>
      <c r="T314" s="196">
        <v>42979</v>
      </c>
      <c r="U314" s="202" t="s">
        <v>819</v>
      </c>
      <c r="V314" s="202" t="s">
        <v>819</v>
      </c>
      <c r="W314" s="202" t="s">
        <v>820</v>
      </c>
      <c r="X314" s="198">
        <v>0</v>
      </c>
      <c r="Y314" s="202" t="s">
        <v>819</v>
      </c>
      <c r="Z314" s="197">
        <v>6471400</v>
      </c>
      <c r="AA314" s="205">
        <f t="shared" si="6"/>
        <v>1</v>
      </c>
      <c r="AB314" s="198" t="s">
        <v>819</v>
      </c>
      <c r="AC314" s="202" t="s">
        <v>819</v>
      </c>
    </row>
    <row r="315" spans="1:29" ht="60" x14ac:dyDescent="0.25">
      <c r="A315" s="198">
        <v>2017</v>
      </c>
      <c r="B315" s="196">
        <v>42979</v>
      </c>
      <c r="C315" s="202" t="s">
        <v>23</v>
      </c>
      <c r="D315" s="198">
        <v>9</v>
      </c>
      <c r="E315" s="202" t="s">
        <v>819</v>
      </c>
      <c r="F315" s="198" t="s">
        <v>819</v>
      </c>
      <c r="G315" s="202" t="s">
        <v>710</v>
      </c>
      <c r="H315" s="202" t="s">
        <v>179</v>
      </c>
      <c r="I315" s="203">
        <v>52395807</v>
      </c>
      <c r="J315" s="202" t="s">
        <v>818</v>
      </c>
      <c r="K315" s="202" t="s">
        <v>303</v>
      </c>
      <c r="L315" s="198">
        <v>410</v>
      </c>
      <c r="M315" s="198">
        <v>494</v>
      </c>
      <c r="N315" s="197">
        <v>6471400</v>
      </c>
      <c r="O315" s="202" t="s">
        <v>820</v>
      </c>
      <c r="P315" s="202">
        <v>0</v>
      </c>
      <c r="Q315" s="202" t="s">
        <v>820</v>
      </c>
      <c r="R315" s="202">
        <v>0</v>
      </c>
      <c r="S315" s="202" t="s">
        <v>819</v>
      </c>
      <c r="T315" s="196">
        <v>42979</v>
      </c>
      <c r="U315" s="202" t="s">
        <v>819</v>
      </c>
      <c r="V315" s="202" t="s">
        <v>819</v>
      </c>
      <c r="W315" s="202" t="s">
        <v>820</v>
      </c>
      <c r="X315" s="198">
        <v>0</v>
      </c>
      <c r="Y315" s="202" t="s">
        <v>819</v>
      </c>
      <c r="Z315" s="197">
        <v>6471400</v>
      </c>
      <c r="AA315" s="205">
        <f t="shared" si="6"/>
        <v>1</v>
      </c>
      <c r="AB315" s="198" t="s">
        <v>819</v>
      </c>
      <c r="AC315" s="202" t="s">
        <v>819</v>
      </c>
    </row>
    <row r="316" spans="1:29" ht="60" x14ac:dyDescent="0.25">
      <c r="A316" s="198">
        <v>2017</v>
      </c>
      <c r="B316" s="196">
        <v>42979</v>
      </c>
      <c r="C316" s="202" t="s">
        <v>23</v>
      </c>
      <c r="D316" s="198">
        <v>9</v>
      </c>
      <c r="E316" s="202" t="s">
        <v>819</v>
      </c>
      <c r="F316" s="198" t="s">
        <v>819</v>
      </c>
      <c r="G316" s="202" t="s">
        <v>710</v>
      </c>
      <c r="H316" s="202" t="s">
        <v>180</v>
      </c>
      <c r="I316" s="203">
        <v>79959809</v>
      </c>
      <c r="J316" s="202" t="s">
        <v>818</v>
      </c>
      <c r="K316" s="202" t="s">
        <v>303</v>
      </c>
      <c r="L316" s="198">
        <v>410</v>
      </c>
      <c r="M316" s="198">
        <v>495</v>
      </c>
      <c r="N316" s="197">
        <v>6471400</v>
      </c>
      <c r="O316" s="202" t="s">
        <v>820</v>
      </c>
      <c r="P316" s="202">
        <v>0</v>
      </c>
      <c r="Q316" s="202" t="s">
        <v>820</v>
      </c>
      <c r="R316" s="202">
        <v>0</v>
      </c>
      <c r="S316" s="202" t="s">
        <v>819</v>
      </c>
      <c r="T316" s="196">
        <v>42979</v>
      </c>
      <c r="U316" s="202" t="s">
        <v>819</v>
      </c>
      <c r="V316" s="202" t="s">
        <v>819</v>
      </c>
      <c r="W316" s="202" t="s">
        <v>820</v>
      </c>
      <c r="X316" s="198">
        <v>0</v>
      </c>
      <c r="Y316" s="202" t="s">
        <v>819</v>
      </c>
      <c r="Z316" s="197">
        <v>6471400</v>
      </c>
      <c r="AA316" s="205">
        <f t="shared" si="6"/>
        <v>1</v>
      </c>
      <c r="AB316" s="198" t="s">
        <v>819</v>
      </c>
      <c r="AC316" s="202" t="s">
        <v>819</v>
      </c>
    </row>
    <row r="317" spans="1:29" ht="75" x14ac:dyDescent="0.25">
      <c r="A317" s="198">
        <v>2017</v>
      </c>
      <c r="B317" s="196">
        <v>43009</v>
      </c>
      <c r="C317" s="202" t="s">
        <v>23</v>
      </c>
      <c r="D317" s="198">
        <v>10</v>
      </c>
      <c r="E317" s="202" t="s">
        <v>819</v>
      </c>
      <c r="F317" s="198" t="s">
        <v>819</v>
      </c>
      <c r="G317" s="202" t="s">
        <v>624</v>
      </c>
      <c r="H317" s="202" t="s">
        <v>178</v>
      </c>
      <c r="I317" s="203">
        <v>1026250511</v>
      </c>
      <c r="J317" s="202" t="s">
        <v>818</v>
      </c>
      <c r="K317" s="202" t="s">
        <v>303</v>
      </c>
      <c r="L317" s="198">
        <v>450</v>
      </c>
      <c r="M317" s="198">
        <v>533</v>
      </c>
      <c r="N317" s="197">
        <v>5824300</v>
      </c>
      <c r="O317" s="202" t="s">
        <v>820</v>
      </c>
      <c r="P317" s="202">
        <v>0</v>
      </c>
      <c r="Q317" s="202" t="s">
        <v>820</v>
      </c>
      <c r="R317" s="202">
        <v>0</v>
      </c>
      <c r="S317" s="202" t="s">
        <v>819</v>
      </c>
      <c r="T317" s="196">
        <v>43009</v>
      </c>
      <c r="U317" s="202" t="s">
        <v>819</v>
      </c>
      <c r="V317" s="202" t="s">
        <v>819</v>
      </c>
      <c r="W317" s="202" t="s">
        <v>820</v>
      </c>
      <c r="X317" s="202">
        <v>0</v>
      </c>
      <c r="Y317" s="202" t="s">
        <v>819</v>
      </c>
      <c r="Z317" s="197">
        <v>5824300</v>
      </c>
      <c r="AA317" s="205">
        <f t="shared" si="6"/>
        <v>1</v>
      </c>
      <c r="AB317" s="202" t="s">
        <v>819</v>
      </c>
      <c r="AC317" s="202" t="s">
        <v>819</v>
      </c>
    </row>
    <row r="318" spans="1:29" ht="75" x14ac:dyDescent="0.25">
      <c r="A318" s="198">
        <v>2017</v>
      </c>
      <c r="B318" s="196">
        <v>43009</v>
      </c>
      <c r="C318" s="202" t="s">
        <v>23</v>
      </c>
      <c r="D318" s="198">
        <v>10</v>
      </c>
      <c r="E318" s="202" t="s">
        <v>819</v>
      </c>
      <c r="F318" s="198" t="s">
        <v>819</v>
      </c>
      <c r="G318" s="202" t="s">
        <v>624</v>
      </c>
      <c r="H318" s="202" t="s">
        <v>65</v>
      </c>
      <c r="I318" s="203">
        <v>1032432645</v>
      </c>
      <c r="J318" s="202" t="s">
        <v>818</v>
      </c>
      <c r="K318" s="202" t="s">
        <v>303</v>
      </c>
      <c r="L318" s="198">
        <v>450</v>
      </c>
      <c r="M318" s="198">
        <v>534</v>
      </c>
      <c r="N318" s="197">
        <v>6147900</v>
      </c>
      <c r="O318" s="202" t="s">
        <v>820</v>
      </c>
      <c r="P318" s="202">
        <v>0</v>
      </c>
      <c r="Q318" s="202" t="s">
        <v>820</v>
      </c>
      <c r="R318" s="202">
        <v>0</v>
      </c>
      <c r="S318" s="202" t="s">
        <v>819</v>
      </c>
      <c r="T318" s="196">
        <v>43009</v>
      </c>
      <c r="U318" s="202" t="s">
        <v>819</v>
      </c>
      <c r="V318" s="202" t="s">
        <v>819</v>
      </c>
      <c r="W318" s="202" t="s">
        <v>820</v>
      </c>
      <c r="X318" s="202">
        <v>0</v>
      </c>
      <c r="Y318" s="202" t="s">
        <v>819</v>
      </c>
      <c r="Z318" s="197">
        <v>6147900</v>
      </c>
      <c r="AA318" s="205">
        <f t="shared" si="6"/>
        <v>1</v>
      </c>
      <c r="AB318" s="202" t="s">
        <v>819</v>
      </c>
      <c r="AC318" s="202" t="s">
        <v>819</v>
      </c>
    </row>
    <row r="319" spans="1:29" ht="75" x14ac:dyDescent="0.25">
      <c r="A319" s="198">
        <v>2017</v>
      </c>
      <c r="B319" s="196">
        <v>43009</v>
      </c>
      <c r="C319" s="202" t="s">
        <v>23</v>
      </c>
      <c r="D319" s="198">
        <v>10</v>
      </c>
      <c r="E319" s="202" t="s">
        <v>819</v>
      </c>
      <c r="F319" s="198" t="s">
        <v>819</v>
      </c>
      <c r="G319" s="202" t="s">
        <v>624</v>
      </c>
      <c r="H319" s="202" t="s">
        <v>66</v>
      </c>
      <c r="I319" s="203">
        <v>15049784</v>
      </c>
      <c r="J319" s="202" t="s">
        <v>818</v>
      </c>
      <c r="K319" s="202" t="s">
        <v>303</v>
      </c>
      <c r="L319" s="198">
        <v>450</v>
      </c>
      <c r="M319" s="198">
        <v>535</v>
      </c>
      <c r="N319" s="197">
        <v>6147900</v>
      </c>
      <c r="O319" s="202" t="s">
        <v>820</v>
      </c>
      <c r="P319" s="202">
        <v>0</v>
      </c>
      <c r="Q319" s="202" t="s">
        <v>820</v>
      </c>
      <c r="R319" s="202">
        <v>0</v>
      </c>
      <c r="S319" s="202" t="s">
        <v>819</v>
      </c>
      <c r="T319" s="196">
        <v>43009</v>
      </c>
      <c r="U319" s="202" t="s">
        <v>819</v>
      </c>
      <c r="V319" s="202" t="s">
        <v>819</v>
      </c>
      <c r="W319" s="202" t="s">
        <v>820</v>
      </c>
      <c r="X319" s="202">
        <v>0</v>
      </c>
      <c r="Y319" s="202" t="s">
        <v>819</v>
      </c>
      <c r="Z319" s="197">
        <v>6147900</v>
      </c>
      <c r="AA319" s="205">
        <f t="shared" si="6"/>
        <v>1</v>
      </c>
      <c r="AB319" s="202" t="s">
        <v>819</v>
      </c>
      <c r="AC319" s="202" t="s">
        <v>819</v>
      </c>
    </row>
    <row r="320" spans="1:29" ht="75" x14ac:dyDescent="0.25">
      <c r="A320" s="198">
        <v>2017</v>
      </c>
      <c r="B320" s="196">
        <v>43009</v>
      </c>
      <c r="C320" s="202" t="s">
        <v>23</v>
      </c>
      <c r="D320" s="198">
        <v>10</v>
      </c>
      <c r="E320" s="202" t="s">
        <v>819</v>
      </c>
      <c r="F320" s="198" t="s">
        <v>819</v>
      </c>
      <c r="G320" s="202" t="s">
        <v>624</v>
      </c>
      <c r="H320" s="202" t="s">
        <v>162</v>
      </c>
      <c r="I320" s="203">
        <v>19222399</v>
      </c>
      <c r="J320" s="202" t="s">
        <v>818</v>
      </c>
      <c r="K320" s="202" t="s">
        <v>303</v>
      </c>
      <c r="L320" s="198">
        <v>450</v>
      </c>
      <c r="M320" s="198">
        <v>536</v>
      </c>
      <c r="N320" s="197">
        <v>6471400</v>
      </c>
      <c r="O320" s="202" t="s">
        <v>820</v>
      </c>
      <c r="P320" s="202">
        <v>0</v>
      </c>
      <c r="Q320" s="202" t="s">
        <v>820</v>
      </c>
      <c r="R320" s="202">
        <v>0</v>
      </c>
      <c r="S320" s="202" t="s">
        <v>819</v>
      </c>
      <c r="T320" s="196">
        <v>43009</v>
      </c>
      <c r="U320" s="202" t="s">
        <v>819</v>
      </c>
      <c r="V320" s="202" t="s">
        <v>819</v>
      </c>
      <c r="W320" s="202" t="s">
        <v>820</v>
      </c>
      <c r="X320" s="202">
        <v>0</v>
      </c>
      <c r="Y320" s="202" t="s">
        <v>819</v>
      </c>
      <c r="Z320" s="197">
        <v>6471400</v>
      </c>
      <c r="AA320" s="205">
        <f t="shared" si="6"/>
        <v>1</v>
      </c>
      <c r="AB320" s="202" t="s">
        <v>819</v>
      </c>
      <c r="AC320" s="202" t="s">
        <v>819</v>
      </c>
    </row>
    <row r="321" spans="1:29" ht="75" x14ac:dyDescent="0.25">
      <c r="A321" s="198">
        <v>2017</v>
      </c>
      <c r="B321" s="196">
        <v>43009</v>
      </c>
      <c r="C321" s="202" t="s">
        <v>23</v>
      </c>
      <c r="D321" s="198">
        <v>10</v>
      </c>
      <c r="E321" s="202" t="s">
        <v>819</v>
      </c>
      <c r="F321" s="198" t="s">
        <v>819</v>
      </c>
      <c r="G321" s="202" t="s">
        <v>624</v>
      </c>
      <c r="H321" s="202" t="s">
        <v>67</v>
      </c>
      <c r="I321" s="203">
        <v>19372340</v>
      </c>
      <c r="J321" s="202" t="s">
        <v>818</v>
      </c>
      <c r="K321" s="202" t="s">
        <v>303</v>
      </c>
      <c r="L321" s="198">
        <v>450</v>
      </c>
      <c r="M321" s="198">
        <v>537</v>
      </c>
      <c r="N321" s="197">
        <v>5824300</v>
      </c>
      <c r="O321" s="202" t="s">
        <v>820</v>
      </c>
      <c r="P321" s="202">
        <v>0</v>
      </c>
      <c r="Q321" s="202" t="s">
        <v>820</v>
      </c>
      <c r="R321" s="202">
        <v>0</v>
      </c>
      <c r="S321" s="202" t="s">
        <v>819</v>
      </c>
      <c r="T321" s="196">
        <v>43009</v>
      </c>
      <c r="U321" s="202" t="s">
        <v>819</v>
      </c>
      <c r="V321" s="202" t="s">
        <v>819</v>
      </c>
      <c r="W321" s="202" t="s">
        <v>820</v>
      </c>
      <c r="X321" s="202">
        <v>0</v>
      </c>
      <c r="Y321" s="202" t="s">
        <v>819</v>
      </c>
      <c r="Z321" s="197">
        <v>5824300</v>
      </c>
      <c r="AA321" s="205">
        <f t="shared" si="6"/>
        <v>1</v>
      </c>
      <c r="AB321" s="202" t="s">
        <v>819</v>
      </c>
      <c r="AC321" s="202" t="s">
        <v>819</v>
      </c>
    </row>
    <row r="322" spans="1:29" ht="75" x14ac:dyDescent="0.25">
      <c r="A322" s="198">
        <v>2017</v>
      </c>
      <c r="B322" s="196">
        <v>43009</v>
      </c>
      <c r="C322" s="202" t="s">
        <v>23</v>
      </c>
      <c r="D322" s="198">
        <v>10</v>
      </c>
      <c r="E322" s="202" t="s">
        <v>819</v>
      </c>
      <c r="F322" s="198" t="s">
        <v>819</v>
      </c>
      <c r="G322" s="202" t="s">
        <v>624</v>
      </c>
      <c r="H322" s="202" t="s">
        <v>68</v>
      </c>
      <c r="I322" s="203">
        <v>27252146</v>
      </c>
      <c r="J322" s="202" t="s">
        <v>818</v>
      </c>
      <c r="K322" s="202" t="s">
        <v>303</v>
      </c>
      <c r="L322" s="198">
        <v>450</v>
      </c>
      <c r="M322" s="198">
        <v>538</v>
      </c>
      <c r="N322" s="197">
        <v>5824300</v>
      </c>
      <c r="O322" s="202" t="s">
        <v>820</v>
      </c>
      <c r="P322" s="202">
        <v>0</v>
      </c>
      <c r="Q322" s="202" t="s">
        <v>820</v>
      </c>
      <c r="R322" s="202">
        <v>0</v>
      </c>
      <c r="S322" s="202" t="s">
        <v>819</v>
      </c>
      <c r="T322" s="196">
        <v>43009</v>
      </c>
      <c r="U322" s="202" t="s">
        <v>819</v>
      </c>
      <c r="V322" s="202" t="s">
        <v>819</v>
      </c>
      <c r="W322" s="202" t="s">
        <v>820</v>
      </c>
      <c r="X322" s="202">
        <v>0</v>
      </c>
      <c r="Y322" s="202" t="s">
        <v>819</v>
      </c>
      <c r="Z322" s="197">
        <v>5824300</v>
      </c>
      <c r="AA322" s="205">
        <f t="shared" si="6"/>
        <v>1</v>
      </c>
      <c r="AB322" s="202" t="s">
        <v>819</v>
      </c>
      <c r="AC322" s="202" t="s">
        <v>819</v>
      </c>
    </row>
    <row r="323" spans="1:29" ht="75" x14ac:dyDescent="0.25">
      <c r="A323" s="198">
        <v>2017</v>
      </c>
      <c r="B323" s="196">
        <v>43009</v>
      </c>
      <c r="C323" s="202" t="s">
        <v>23</v>
      </c>
      <c r="D323" s="198">
        <v>10</v>
      </c>
      <c r="E323" s="202" t="s">
        <v>819</v>
      </c>
      <c r="F323" s="198" t="s">
        <v>819</v>
      </c>
      <c r="G323" s="202" t="s">
        <v>624</v>
      </c>
      <c r="H323" s="202" t="s">
        <v>69</v>
      </c>
      <c r="I323" s="203">
        <v>41636317</v>
      </c>
      <c r="J323" s="202" t="s">
        <v>818</v>
      </c>
      <c r="K323" s="202" t="s">
        <v>303</v>
      </c>
      <c r="L323" s="198">
        <v>450</v>
      </c>
      <c r="M323" s="198">
        <v>539</v>
      </c>
      <c r="N323" s="197">
        <v>5824300</v>
      </c>
      <c r="O323" s="202" t="s">
        <v>820</v>
      </c>
      <c r="P323" s="202">
        <v>0</v>
      </c>
      <c r="Q323" s="202" t="s">
        <v>820</v>
      </c>
      <c r="R323" s="202">
        <v>0</v>
      </c>
      <c r="S323" s="202" t="s">
        <v>819</v>
      </c>
      <c r="T323" s="196">
        <v>43009</v>
      </c>
      <c r="U323" s="202" t="s">
        <v>819</v>
      </c>
      <c r="V323" s="202" t="s">
        <v>819</v>
      </c>
      <c r="W323" s="202" t="s">
        <v>820</v>
      </c>
      <c r="X323" s="202">
        <v>0</v>
      </c>
      <c r="Y323" s="202" t="s">
        <v>819</v>
      </c>
      <c r="Z323" s="197">
        <v>5824300</v>
      </c>
      <c r="AA323" s="205">
        <f t="shared" si="6"/>
        <v>1</v>
      </c>
      <c r="AB323" s="202" t="s">
        <v>819</v>
      </c>
      <c r="AC323" s="202" t="s">
        <v>819</v>
      </c>
    </row>
    <row r="324" spans="1:29" ht="75" x14ac:dyDescent="0.25">
      <c r="A324" s="198">
        <v>2017</v>
      </c>
      <c r="B324" s="196">
        <v>43009</v>
      </c>
      <c r="C324" s="202" t="s">
        <v>23</v>
      </c>
      <c r="D324" s="198">
        <v>10</v>
      </c>
      <c r="E324" s="202" t="s">
        <v>819</v>
      </c>
      <c r="F324" s="198" t="s">
        <v>819</v>
      </c>
      <c r="G324" s="202" t="s">
        <v>624</v>
      </c>
      <c r="H324" s="202" t="s">
        <v>179</v>
      </c>
      <c r="I324" s="203">
        <v>52395807</v>
      </c>
      <c r="J324" s="202" t="s">
        <v>818</v>
      </c>
      <c r="K324" s="202" t="s">
        <v>303</v>
      </c>
      <c r="L324" s="198">
        <v>450</v>
      </c>
      <c r="M324" s="198">
        <v>540</v>
      </c>
      <c r="N324" s="197">
        <v>6147900</v>
      </c>
      <c r="O324" s="202" t="s">
        <v>820</v>
      </c>
      <c r="P324" s="202">
        <v>0</v>
      </c>
      <c r="Q324" s="202" t="s">
        <v>820</v>
      </c>
      <c r="R324" s="202">
        <v>0</v>
      </c>
      <c r="S324" s="202" t="s">
        <v>819</v>
      </c>
      <c r="T324" s="196">
        <v>43009</v>
      </c>
      <c r="U324" s="202" t="s">
        <v>819</v>
      </c>
      <c r="V324" s="202" t="s">
        <v>819</v>
      </c>
      <c r="W324" s="202" t="s">
        <v>820</v>
      </c>
      <c r="X324" s="202">
        <v>0</v>
      </c>
      <c r="Y324" s="202" t="s">
        <v>819</v>
      </c>
      <c r="Z324" s="197">
        <v>6147900</v>
      </c>
      <c r="AA324" s="205">
        <f t="shared" si="6"/>
        <v>1</v>
      </c>
      <c r="AB324" s="202" t="s">
        <v>819</v>
      </c>
      <c r="AC324" s="202" t="s">
        <v>819</v>
      </c>
    </row>
    <row r="325" spans="1:29" ht="75" x14ac:dyDescent="0.25">
      <c r="A325" s="198">
        <v>2017</v>
      </c>
      <c r="B325" s="196">
        <v>43009</v>
      </c>
      <c r="C325" s="202" t="s">
        <v>23</v>
      </c>
      <c r="D325" s="198">
        <v>10</v>
      </c>
      <c r="E325" s="202" t="s">
        <v>819</v>
      </c>
      <c r="F325" s="198" t="s">
        <v>819</v>
      </c>
      <c r="G325" s="202" t="s">
        <v>624</v>
      </c>
      <c r="H325" s="202" t="s">
        <v>180</v>
      </c>
      <c r="I325" s="203">
        <v>79959809</v>
      </c>
      <c r="J325" s="202" t="s">
        <v>818</v>
      </c>
      <c r="K325" s="202" t="s">
        <v>303</v>
      </c>
      <c r="L325" s="198">
        <v>450</v>
      </c>
      <c r="M325" s="198">
        <v>541</v>
      </c>
      <c r="N325" s="197">
        <v>6147900</v>
      </c>
      <c r="O325" s="202" t="s">
        <v>820</v>
      </c>
      <c r="P325" s="202">
        <v>0</v>
      </c>
      <c r="Q325" s="202" t="s">
        <v>820</v>
      </c>
      <c r="R325" s="202">
        <v>0</v>
      </c>
      <c r="S325" s="202" t="s">
        <v>819</v>
      </c>
      <c r="T325" s="196">
        <v>43009</v>
      </c>
      <c r="U325" s="202" t="s">
        <v>819</v>
      </c>
      <c r="V325" s="202" t="s">
        <v>819</v>
      </c>
      <c r="W325" s="202" t="s">
        <v>820</v>
      </c>
      <c r="X325" s="202">
        <v>0</v>
      </c>
      <c r="Y325" s="202" t="s">
        <v>819</v>
      </c>
      <c r="Z325" s="197">
        <v>6147900</v>
      </c>
      <c r="AA325" s="205">
        <f t="shared" si="6"/>
        <v>1</v>
      </c>
      <c r="AB325" s="202" t="s">
        <v>819</v>
      </c>
      <c r="AC325" s="202" t="s">
        <v>819</v>
      </c>
    </row>
    <row r="326" spans="1:29" ht="75" x14ac:dyDescent="0.25">
      <c r="A326" s="198">
        <v>2017</v>
      </c>
      <c r="B326" s="196">
        <v>43009</v>
      </c>
      <c r="C326" s="202" t="s">
        <v>23</v>
      </c>
      <c r="D326" s="198">
        <v>10</v>
      </c>
      <c r="E326" s="202" t="s">
        <v>819</v>
      </c>
      <c r="F326" s="198" t="s">
        <v>819</v>
      </c>
      <c r="G326" s="202" t="s">
        <v>624</v>
      </c>
      <c r="H326" s="202" t="s">
        <v>66</v>
      </c>
      <c r="I326" s="203">
        <v>15049784</v>
      </c>
      <c r="J326" s="202" t="s">
        <v>818</v>
      </c>
      <c r="K326" s="202" t="s">
        <v>303</v>
      </c>
      <c r="L326" s="198">
        <v>450</v>
      </c>
      <c r="M326" s="198">
        <v>545</v>
      </c>
      <c r="N326" s="197">
        <v>323500</v>
      </c>
      <c r="O326" s="202" t="s">
        <v>820</v>
      </c>
      <c r="P326" s="202">
        <v>0</v>
      </c>
      <c r="Q326" s="202" t="s">
        <v>820</v>
      </c>
      <c r="R326" s="202">
        <v>0</v>
      </c>
      <c r="S326" s="202" t="s">
        <v>819</v>
      </c>
      <c r="T326" s="196">
        <v>43009</v>
      </c>
      <c r="U326" s="202" t="s">
        <v>819</v>
      </c>
      <c r="V326" s="202" t="s">
        <v>819</v>
      </c>
      <c r="W326" s="202" t="s">
        <v>820</v>
      </c>
      <c r="X326" s="202">
        <v>0</v>
      </c>
      <c r="Y326" s="202" t="s">
        <v>819</v>
      </c>
      <c r="Z326" s="197">
        <v>323500</v>
      </c>
      <c r="AA326" s="205">
        <f t="shared" si="6"/>
        <v>1</v>
      </c>
      <c r="AB326" s="202" t="s">
        <v>819</v>
      </c>
      <c r="AC326" s="202" t="s">
        <v>819</v>
      </c>
    </row>
    <row r="327" spans="1:29" ht="75" x14ac:dyDescent="0.25">
      <c r="A327" s="198">
        <v>2017</v>
      </c>
      <c r="B327" s="196">
        <v>43009</v>
      </c>
      <c r="C327" s="202" t="s">
        <v>23</v>
      </c>
      <c r="D327" s="198">
        <v>10</v>
      </c>
      <c r="E327" s="202" t="s">
        <v>819</v>
      </c>
      <c r="F327" s="198" t="s">
        <v>819</v>
      </c>
      <c r="G327" s="202" t="s">
        <v>624</v>
      </c>
      <c r="H327" s="202" t="s">
        <v>67</v>
      </c>
      <c r="I327" s="203">
        <v>19372340</v>
      </c>
      <c r="J327" s="202" t="s">
        <v>818</v>
      </c>
      <c r="K327" s="202" t="s">
        <v>303</v>
      </c>
      <c r="L327" s="198">
        <v>450</v>
      </c>
      <c r="M327" s="198">
        <v>546</v>
      </c>
      <c r="N327" s="197">
        <v>647100</v>
      </c>
      <c r="O327" s="202" t="s">
        <v>820</v>
      </c>
      <c r="P327" s="202">
        <v>0</v>
      </c>
      <c r="Q327" s="202" t="s">
        <v>820</v>
      </c>
      <c r="R327" s="202">
        <v>0</v>
      </c>
      <c r="S327" s="202" t="s">
        <v>819</v>
      </c>
      <c r="T327" s="196">
        <v>43009</v>
      </c>
      <c r="U327" s="202" t="s">
        <v>819</v>
      </c>
      <c r="V327" s="202" t="s">
        <v>819</v>
      </c>
      <c r="W327" s="202" t="s">
        <v>820</v>
      </c>
      <c r="X327" s="202">
        <v>0</v>
      </c>
      <c r="Y327" s="202" t="s">
        <v>819</v>
      </c>
      <c r="Z327" s="197">
        <v>647100</v>
      </c>
      <c r="AA327" s="205">
        <f t="shared" si="6"/>
        <v>1</v>
      </c>
      <c r="AB327" s="202" t="s">
        <v>819</v>
      </c>
      <c r="AC327" s="202" t="s">
        <v>819</v>
      </c>
    </row>
    <row r="328" spans="1:29" ht="75" x14ac:dyDescent="0.25">
      <c r="A328" s="198">
        <v>2017</v>
      </c>
      <c r="B328" s="196">
        <v>43009</v>
      </c>
      <c r="C328" s="202" t="s">
        <v>23</v>
      </c>
      <c r="D328" s="198">
        <v>10</v>
      </c>
      <c r="E328" s="202" t="s">
        <v>819</v>
      </c>
      <c r="F328" s="198" t="s">
        <v>819</v>
      </c>
      <c r="G328" s="202" t="s">
        <v>624</v>
      </c>
      <c r="H328" s="202" t="s">
        <v>69</v>
      </c>
      <c r="I328" s="203">
        <v>41636317</v>
      </c>
      <c r="J328" s="202" t="s">
        <v>818</v>
      </c>
      <c r="K328" s="202" t="s">
        <v>303</v>
      </c>
      <c r="L328" s="198">
        <v>450</v>
      </c>
      <c r="M328" s="198">
        <v>547</v>
      </c>
      <c r="N328" s="197">
        <v>323600</v>
      </c>
      <c r="O328" s="202" t="s">
        <v>820</v>
      </c>
      <c r="P328" s="202">
        <v>0</v>
      </c>
      <c r="Q328" s="202" t="s">
        <v>820</v>
      </c>
      <c r="R328" s="202">
        <v>0</v>
      </c>
      <c r="S328" s="202" t="s">
        <v>819</v>
      </c>
      <c r="T328" s="196">
        <v>43009</v>
      </c>
      <c r="U328" s="202" t="s">
        <v>819</v>
      </c>
      <c r="V328" s="202" t="s">
        <v>819</v>
      </c>
      <c r="W328" s="202" t="s">
        <v>820</v>
      </c>
      <c r="X328" s="202">
        <v>0</v>
      </c>
      <c r="Y328" s="202" t="s">
        <v>819</v>
      </c>
      <c r="Z328" s="197">
        <v>323600</v>
      </c>
      <c r="AA328" s="205">
        <f t="shared" si="6"/>
        <v>1</v>
      </c>
      <c r="AB328" s="202" t="s">
        <v>819</v>
      </c>
      <c r="AC328" s="202" t="s">
        <v>819</v>
      </c>
    </row>
    <row r="329" spans="1:29" ht="75" x14ac:dyDescent="0.25">
      <c r="A329" s="198">
        <v>2017</v>
      </c>
      <c r="B329" s="196">
        <v>43009</v>
      </c>
      <c r="C329" s="202" t="s">
        <v>23</v>
      </c>
      <c r="D329" s="198">
        <v>10</v>
      </c>
      <c r="E329" s="202" t="s">
        <v>819</v>
      </c>
      <c r="F329" s="198" t="s">
        <v>819</v>
      </c>
      <c r="G329" s="202" t="s">
        <v>624</v>
      </c>
      <c r="H329" s="202" t="s">
        <v>179</v>
      </c>
      <c r="I329" s="203">
        <v>52395807</v>
      </c>
      <c r="J329" s="202" t="s">
        <v>818</v>
      </c>
      <c r="K329" s="202" t="s">
        <v>303</v>
      </c>
      <c r="L329" s="198">
        <v>450</v>
      </c>
      <c r="M329" s="198">
        <v>548</v>
      </c>
      <c r="N329" s="197">
        <v>323500</v>
      </c>
      <c r="O329" s="202" t="s">
        <v>820</v>
      </c>
      <c r="P329" s="202">
        <v>0</v>
      </c>
      <c r="Q329" s="202" t="s">
        <v>820</v>
      </c>
      <c r="R329" s="202">
        <v>0</v>
      </c>
      <c r="S329" s="202" t="s">
        <v>819</v>
      </c>
      <c r="T329" s="196">
        <v>43009</v>
      </c>
      <c r="U329" s="202" t="s">
        <v>819</v>
      </c>
      <c r="V329" s="202" t="s">
        <v>819</v>
      </c>
      <c r="W329" s="202" t="s">
        <v>820</v>
      </c>
      <c r="X329" s="202">
        <v>0</v>
      </c>
      <c r="Y329" s="202" t="s">
        <v>819</v>
      </c>
      <c r="Z329" s="197">
        <v>323500</v>
      </c>
      <c r="AA329" s="205">
        <f t="shared" si="6"/>
        <v>1</v>
      </c>
      <c r="AB329" s="202" t="s">
        <v>819</v>
      </c>
      <c r="AC329" s="202" t="s">
        <v>819</v>
      </c>
    </row>
    <row r="330" spans="1:29" ht="60" x14ac:dyDescent="0.25">
      <c r="A330" s="198">
        <v>2017</v>
      </c>
      <c r="B330" s="196">
        <v>43070</v>
      </c>
      <c r="C330" s="202" t="s">
        <v>23</v>
      </c>
      <c r="D330" s="198">
        <v>12</v>
      </c>
      <c r="E330" s="202" t="s">
        <v>819</v>
      </c>
      <c r="F330" s="198" t="s">
        <v>819</v>
      </c>
      <c r="G330" s="202" t="s">
        <v>746</v>
      </c>
      <c r="H330" s="202" t="s">
        <v>178</v>
      </c>
      <c r="I330" s="203">
        <v>1026250511</v>
      </c>
      <c r="J330" s="202" t="s">
        <v>818</v>
      </c>
      <c r="K330" s="202" t="s">
        <v>303</v>
      </c>
      <c r="L330" s="198">
        <v>471</v>
      </c>
      <c r="M330" s="198">
        <v>575</v>
      </c>
      <c r="N330" s="197">
        <v>5824300</v>
      </c>
      <c r="O330" s="202" t="s">
        <v>820</v>
      </c>
      <c r="P330" s="202">
        <v>0</v>
      </c>
      <c r="Q330" s="202" t="s">
        <v>820</v>
      </c>
      <c r="R330" s="202">
        <v>0</v>
      </c>
      <c r="S330" s="202" t="s">
        <v>819</v>
      </c>
      <c r="T330" s="196">
        <v>43070</v>
      </c>
      <c r="U330" s="202" t="s">
        <v>819</v>
      </c>
      <c r="V330" s="202" t="s">
        <v>819</v>
      </c>
      <c r="W330" s="202" t="s">
        <v>820</v>
      </c>
      <c r="X330" s="198">
        <v>0</v>
      </c>
      <c r="Y330" s="202" t="s">
        <v>819</v>
      </c>
      <c r="Z330" s="197">
        <v>5824300</v>
      </c>
      <c r="AA330" s="205">
        <f t="shared" si="6"/>
        <v>1</v>
      </c>
      <c r="AB330" s="202" t="s">
        <v>819</v>
      </c>
      <c r="AC330" s="202" t="s">
        <v>819</v>
      </c>
    </row>
    <row r="331" spans="1:29" ht="60" x14ac:dyDescent="0.25">
      <c r="A331" s="198">
        <v>2017</v>
      </c>
      <c r="B331" s="196">
        <v>43070</v>
      </c>
      <c r="C331" s="202" t="s">
        <v>23</v>
      </c>
      <c r="D331" s="198">
        <v>12</v>
      </c>
      <c r="E331" s="202" t="s">
        <v>819</v>
      </c>
      <c r="F331" s="198" t="s">
        <v>819</v>
      </c>
      <c r="G331" s="202" t="s">
        <v>746</v>
      </c>
      <c r="H331" s="202" t="s">
        <v>65</v>
      </c>
      <c r="I331" s="203">
        <v>1032432645</v>
      </c>
      <c r="J331" s="202" t="s">
        <v>818</v>
      </c>
      <c r="K331" s="202" t="s">
        <v>303</v>
      </c>
      <c r="L331" s="198">
        <v>471</v>
      </c>
      <c r="M331" s="198">
        <v>576</v>
      </c>
      <c r="N331" s="197">
        <v>6471400</v>
      </c>
      <c r="O331" s="202" t="s">
        <v>820</v>
      </c>
      <c r="P331" s="202">
        <v>0</v>
      </c>
      <c r="Q331" s="202" t="s">
        <v>820</v>
      </c>
      <c r="R331" s="202">
        <v>0</v>
      </c>
      <c r="S331" s="202" t="s">
        <v>819</v>
      </c>
      <c r="T331" s="196">
        <v>43070</v>
      </c>
      <c r="U331" s="202" t="s">
        <v>819</v>
      </c>
      <c r="V331" s="202" t="s">
        <v>819</v>
      </c>
      <c r="W331" s="202" t="s">
        <v>820</v>
      </c>
      <c r="X331" s="198">
        <v>0</v>
      </c>
      <c r="Y331" s="202" t="s">
        <v>819</v>
      </c>
      <c r="Z331" s="197">
        <v>6471400</v>
      </c>
      <c r="AA331" s="205">
        <f t="shared" si="6"/>
        <v>1</v>
      </c>
      <c r="AB331" s="202" t="s">
        <v>819</v>
      </c>
      <c r="AC331" s="202" t="s">
        <v>819</v>
      </c>
    </row>
    <row r="332" spans="1:29" ht="60" x14ac:dyDescent="0.25">
      <c r="A332" s="198">
        <v>2017</v>
      </c>
      <c r="B332" s="196">
        <v>43070</v>
      </c>
      <c r="C332" s="202" t="s">
        <v>23</v>
      </c>
      <c r="D332" s="198">
        <v>12</v>
      </c>
      <c r="E332" s="202" t="s">
        <v>819</v>
      </c>
      <c r="F332" s="198" t="s">
        <v>819</v>
      </c>
      <c r="G332" s="202" t="s">
        <v>746</v>
      </c>
      <c r="H332" s="202" t="s">
        <v>66</v>
      </c>
      <c r="I332" s="203">
        <v>15049784</v>
      </c>
      <c r="J332" s="202" t="s">
        <v>818</v>
      </c>
      <c r="K332" s="202" t="s">
        <v>303</v>
      </c>
      <c r="L332" s="198">
        <v>471</v>
      </c>
      <c r="M332" s="198">
        <v>577</v>
      </c>
      <c r="N332" s="197">
        <v>6471400</v>
      </c>
      <c r="O332" s="202" t="s">
        <v>820</v>
      </c>
      <c r="P332" s="202">
        <v>0</v>
      </c>
      <c r="Q332" s="202" t="s">
        <v>820</v>
      </c>
      <c r="R332" s="202">
        <v>0</v>
      </c>
      <c r="S332" s="202" t="s">
        <v>819</v>
      </c>
      <c r="T332" s="196">
        <v>43070</v>
      </c>
      <c r="U332" s="202" t="s">
        <v>819</v>
      </c>
      <c r="V332" s="202" t="s">
        <v>819</v>
      </c>
      <c r="W332" s="202" t="s">
        <v>820</v>
      </c>
      <c r="X332" s="198">
        <v>0</v>
      </c>
      <c r="Y332" s="202" t="s">
        <v>819</v>
      </c>
      <c r="Z332" s="197">
        <v>6471400</v>
      </c>
      <c r="AA332" s="205">
        <f t="shared" si="6"/>
        <v>1</v>
      </c>
      <c r="AB332" s="202" t="s">
        <v>819</v>
      </c>
      <c r="AC332" s="202" t="s">
        <v>819</v>
      </c>
    </row>
    <row r="333" spans="1:29" ht="60" x14ac:dyDescent="0.25">
      <c r="A333" s="198">
        <v>2017</v>
      </c>
      <c r="B333" s="196">
        <v>43070</v>
      </c>
      <c r="C333" s="202" t="s">
        <v>23</v>
      </c>
      <c r="D333" s="198">
        <v>12</v>
      </c>
      <c r="E333" s="202" t="s">
        <v>819</v>
      </c>
      <c r="F333" s="198" t="s">
        <v>819</v>
      </c>
      <c r="G333" s="202" t="s">
        <v>746</v>
      </c>
      <c r="H333" s="202" t="s">
        <v>162</v>
      </c>
      <c r="I333" s="203">
        <v>19222399</v>
      </c>
      <c r="J333" s="202" t="s">
        <v>818</v>
      </c>
      <c r="K333" s="202" t="s">
        <v>303</v>
      </c>
      <c r="L333" s="198">
        <v>471</v>
      </c>
      <c r="M333" s="198">
        <v>578</v>
      </c>
      <c r="N333" s="197">
        <v>6471400</v>
      </c>
      <c r="O333" s="202" t="s">
        <v>820</v>
      </c>
      <c r="P333" s="202">
        <v>0</v>
      </c>
      <c r="Q333" s="202" t="s">
        <v>820</v>
      </c>
      <c r="R333" s="202">
        <v>0</v>
      </c>
      <c r="S333" s="202" t="s">
        <v>819</v>
      </c>
      <c r="T333" s="196">
        <v>43070</v>
      </c>
      <c r="U333" s="202" t="s">
        <v>819</v>
      </c>
      <c r="V333" s="202" t="s">
        <v>819</v>
      </c>
      <c r="W333" s="202" t="s">
        <v>820</v>
      </c>
      <c r="X333" s="198">
        <v>0</v>
      </c>
      <c r="Y333" s="202" t="s">
        <v>819</v>
      </c>
      <c r="Z333" s="197">
        <v>6471400</v>
      </c>
      <c r="AA333" s="205">
        <f t="shared" si="6"/>
        <v>1</v>
      </c>
      <c r="AB333" s="202" t="s">
        <v>819</v>
      </c>
      <c r="AC333" s="202" t="s">
        <v>819</v>
      </c>
    </row>
    <row r="334" spans="1:29" ht="60" x14ac:dyDescent="0.25">
      <c r="A334" s="198">
        <v>2017</v>
      </c>
      <c r="B334" s="196">
        <v>43099</v>
      </c>
      <c r="C334" s="202" t="s">
        <v>23</v>
      </c>
      <c r="D334" s="198">
        <v>12</v>
      </c>
      <c r="E334" s="202" t="s">
        <v>819</v>
      </c>
      <c r="F334" s="198" t="s">
        <v>819</v>
      </c>
      <c r="G334" s="202" t="s">
        <v>746</v>
      </c>
      <c r="H334" s="202" t="s">
        <v>67</v>
      </c>
      <c r="I334" s="203">
        <v>19372340</v>
      </c>
      <c r="J334" s="202" t="s">
        <v>818</v>
      </c>
      <c r="K334" s="202" t="s">
        <v>303</v>
      </c>
      <c r="L334" s="198">
        <v>471</v>
      </c>
      <c r="M334" s="198">
        <v>579</v>
      </c>
      <c r="N334" s="197">
        <v>6471400</v>
      </c>
      <c r="O334" s="202" t="s">
        <v>820</v>
      </c>
      <c r="P334" s="202">
        <v>0</v>
      </c>
      <c r="Q334" s="202" t="s">
        <v>820</v>
      </c>
      <c r="R334" s="202">
        <v>0</v>
      </c>
      <c r="S334" s="202" t="s">
        <v>819</v>
      </c>
      <c r="T334" s="196">
        <v>43099</v>
      </c>
      <c r="U334" s="202" t="s">
        <v>819</v>
      </c>
      <c r="V334" s="202" t="s">
        <v>819</v>
      </c>
      <c r="W334" s="202" t="s">
        <v>820</v>
      </c>
      <c r="X334" s="198">
        <v>0</v>
      </c>
      <c r="Y334" s="202" t="s">
        <v>819</v>
      </c>
      <c r="Z334" s="197">
        <v>6471400</v>
      </c>
      <c r="AA334" s="205">
        <f t="shared" si="6"/>
        <v>1</v>
      </c>
      <c r="AB334" s="202" t="s">
        <v>819</v>
      </c>
      <c r="AC334" s="202" t="s">
        <v>819</v>
      </c>
    </row>
    <row r="335" spans="1:29" ht="60" x14ac:dyDescent="0.25">
      <c r="A335" s="198">
        <v>2017</v>
      </c>
      <c r="B335" s="196">
        <v>43070</v>
      </c>
      <c r="C335" s="202" t="s">
        <v>23</v>
      </c>
      <c r="D335" s="198">
        <v>12</v>
      </c>
      <c r="E335" s="202" t="s">
        <v>819</v>
      </c>
      <c r="F335" s="198" t="s">
        <v>819</v>
      </c>
      <c r="G335" s="202" t="s">
        <v>746</v>
      </c>
      <c r="H335" s="202" t="s">
        <v>68</v>
      </c>
      <c r="I335" s="203">
        <v>27252146</v>
      </c>
      <c r="J335" s="202" t="s">
        <v>818</v>
      </c>
      <c r="K335" s="202" t="s">
        <v>303</v>
      </c>
      <c r="L335" s="198">
        <v>471</v>
      </c>
      <c r="M335" s="198">
        <v>580</v>
      </c>
      <c r="N335" s="197">
        <v>5824300</v>
      </c>
      <c r="O335" s="202" t="s">
        <v>820</v>
      </c>
      <c r="P335" s="202">
        <v>0</v>
      </c>
      <c r="Q335" s="202" t="s">
        <v>820</v>
      </c>
      <c r="R335" s="202">
        <v>0</v>
      </c>
      <c r="S335" s="202" t="s">
        <v>819</v>
      </c>
      <c r="T335" s="196">
        <v>43070</v>
      </c>
      <c r="U335" s="202" t="s">
        <v>819</v>
      </c>
      <c r="V335" s="202" t="s">
        <v>819</v>
      </c>
      <c r="W335" s="202" t="s">
        <v>820</v>
      </c>
      <c r="X335" s="198">
        <v>0</v>
      </c>
      <c r="Y335" s="202" t="s">
        <v>819</v>
      </c>
      <c r="Z335" s="197">
        <v>5824300</v>
      </c>
      <c r="AA335" s="205">
        <f t="shared" si="6"/>
        <v>1</v>
      </c>
      <c r="AB335" s="202" t="s">
        <v>819</v>
      </c>
      <c r="AC335" s="202" t="s">
        <v>819</v>
      </c>
    </row>
    <row r="336" spans="1:29" ht="60" x14ac:dyDescent="0.25">
      <c r="A336" s="198">
        <v>2017</v>
      </c>
      <c r="B336" s="196">
        <v>43070</v>
      </c>
      <c r="C336" s="202" t="s">
        <v>23</v>
      </c>
      <c r="D336" s="198">
        <v>12</v>
      </c>
      <c r="E336" s="202" t="s">
        <v>819</v>
      </c>
      <c r="F336" s="198" t="s">
        <v>819</v>
      </c>
      <c r="G336" s="202" t="s">
        <v>746</v>
      </c>
      <c r="H336" s="202" t="s">
        <v>69</v>
      </c>
      <c r="I336" s="203">
        <v>41636317</v>
      </c>
      <c r="J336" s="202" t="s">
        <v>818</v>
      </c>
      <c r="K336" s="202" t="s">
        <v>303</v>
      </c>
      <c r="L336" s="198">
        <v>471</v>
      </c>
      <c r="M336" s="198">
        <v>581</v>
      </c>
      <c r="N336" s="197">
        <v>6471400</v>
      </c>
      <c r="O336" s="202" t="s">
        <v>820</v>
      </c>
      <c r="P336" s="202">
        <v>0</v>
      </c>
      <c r="Q336" s="202" t="s">
        <v>820</v>
      </c>
      <c r="R336" s="202">
        <v>0</v>
      </c>
      <c r="S336" s="202" t="s">
        <v>819</v>
      </c>
      <c r="T336" s="196">
        <v>43070</v>
      </c>
      <c r="U336" s="202" t="s">
        <v>819</v>
      </c>
      <c r="V336" s="202" t="s">
        <v>819</v>
      </c>
      <c r="W336" s="202" t="s">
        <v>820</v>
      </c>
      <c r="X336" s="198">
        <v>0</v>
      </c>
      <c r="Y336" s="202" t="s">
        <v>819</v>
      </c>
      <c r="Z336" s="197">
        <v>6471400</v>
      </c>
      <c r="AA336" s="205">
        <f t="shared" si="6"/>
        <v>1</v>
      </c>
      <c r="AB336" s="202" t="s">
        <v>819</v>
      </c>
      <c r="AC336" s="202" t="s">
        <v>819</v>
      </c>
    </row>
    <row r="337" spans="1:29" ht="60" x14ac:dyDescent="0.25">
      <c r="A337" s="198">
        <v>2017</v>
      </c>
      <c r="B337" s="196">
        <v>43070</v>
      </c>
      <c r="C337" s="202" t="s">
        <v>23</v>
      </c>
      <c r="D337" s="198">
        <v>12</v>
      </c>
      <c r="E337" s="202" t="s">
        <v>819</v>
      </c>
      <c r="F337" s="198" t="s">
        <v>819</v>
      </c>
      <c r="G337" s="202" t="s">
        <v>746</v>
      </c>
      <c r="H337" s="202" t="s">
        <v>179</v>
      </c>
      <c r="I337" s="203">
        <v>52395807</v>
      </c>
      <c r="J337" s="202" t="s">
        <v>818</v>
      </c>
      <c r="K337" s="202" t="s">
        <v>303</v>
      </c>
      <c r="L337" s="198">
        <v>471</v>
      </c>
      <c r="M337" s="198">
        <v>582</v>
      </c>
      <c r="N337" s="197">
        <v>6471400</v>
      </c>
      <c r="O337" s="202" t="s">
        <v>820</v>
      </c>
      <c r="P337" s="202">
        <v>0</v>
      </c>
      <c r="Q337" s="202" t="s">
        <v>820</v>
      </c>
      <c r="R337" s="202">
        <v>0</v>
      </c>
      <c r="S337" s="202" t="s">
        <v>819</v>
      </c>
      <c r="T337" s="196">
        <v>43070</v>
      </c>
      <c r="U337" s="202" t="s">
        <v>819</v>
      </c>
      <c r="V337" s="202" t="s">
        <v>819</v>
      </c>
      <c r="W337" s="202" t="s">
        <v>820</v>
      </c>
      <c r="X337" s="198">
        <v>0</v>
      </c>
      <c r="Y337" s="202" t="s">
        <v>819</v>
      </c>
      <c r="Z337" s="197">
        <v>6471400</v>
      </c>
      <c r="AA337" s="205">
        <f t="shared" si="6"/>
        <v>1</v>
      </c>
      <c r="AB337" s="202" t="s">
        <v>819</v>
      </c>
      <c r="AC337" s="202" t="s">
        <v>819</v>
      </c>
    </row>
    <row r="338" spans="1:29" ht="60" x14ac:dyDescent="0.25">
      <c r="A338" s="198">
        <v>2017</v>
      </c>
      <c r="B338" s="196">
        <v>43070</v>
      </c>
      <c r="C338" s="202" t="s">
        <v>23</v>
      </c>
      <c r="D338" s="198">
        <v>12</v>
      </c>
      <c r="E338" s="202" t="s">
        <v>819</v>
      </c>
      <c r="F338" s="198" t="s">
        <v>819</v>
      </c>
      <c r="G338" s="202" t="s">
        <v>746</v>
      </c>
      <c r="H338" s="202" t="s">
        <v>180</v>
      </c>
      <c r="I338" s="203">
        <v>79959809</v>
      </c>
      <c r="J338" s="202" t="s">
        <v>818</v>
      </c>
      <c r="K338" s="202" t="s">
        <v>303</v>
      </c>
      <c r="L338" s="198">
        <v>471</v>
      </c>
      <c r="M338" s="198">
        <v>585</v>
      </c>
      <c r="N338" s="197">
        <v>6471400</v>
      </c>
      <c r="O338" s="202" t="s">
        <v>820</v>
      </c>
      <c r="P338" s="202">
        <v>0</v>
      </c>
      <c r="Q338" s="202" t="s">
        <v>820</v>
      </c>
      <c r="R338" s="202">
        <v>0</v>
      </c>
      <c r="S338" s="202" t="s">
        <v>819</v>
      </c>
      <c r="T338" s="196">
        <v>43070</v>
      </c>
      <c r="U338" s="202" t="s">
        <v>819</v>
      </c>
      <c r="V338" s="202" t="s">
        <v>819</v>
      </c>
      <c r="W338" s="202" t="s">
        <v>820</v>
      </c>
      <c r="X338" s="198">
        <v>0</v>
      </c>
      <c r="Y338" s="202" t="s">
        <v>819</v>
      </c>
      <c r="Z338" s="197">
        <v>6471400</v>
      </c>
      <c r="AA338" s="205">
        <f t="shared" si="6"/>
        <v>1</v>
      </c>
      <c r="AB338" s="202" t="s">
        <v>819</v>
      </c>
      <c r="AC338" s="202" t="s">
        <v>819</v>
      </c>
    </row>
    <row r="339" spans="1:29" ht="60" x14ac:dyDescent="0.25">
      <c r="A339" s="198">
        <v>2017</v>
      </c>
      <c r="B339" s="196">
        <v>43040</v>
      </c>
      <c r="C339" s="202" t="s">
        <v>23</v>
      </c>
      <c r="D339" s="198">
        <v>11</v>
      </c>
      <c r="E339" s="202" t="s">
        <v>819</v>
      </c>
      <c r="F339" s="198" t="s">
        <v>819</v>
      </c>
      <c r="G339" s="202" t="s">
        <v>746</v>
      </c>
      <c r="H339" s="202" t="s">
        <v>178</v>
      </c>
      <c r="I339" s="203">
        <v>1026250511</v>
      </c>
      <c r="J339" s="202" t="s">
        <v>818</v>
      </c>
      <c r="K339" s="202" t="s">
        <v>303</v>
      </c>
      <c r="L339" s="198">
        <v>477</v>
      </c>
      <c r="M339" s="198">
        <v>592</v>
      </c>
      <c r="N339" s="197">
        <v>200</v>
      </c>
      <c r="O339" s="202" t="s">
        <v>820</v>
      </c>
      <c r="P339" s="202">
        <v>0</v>
      </c>
      <c r="Q339" s="202" t="s">
        <v>820</v>
      </c>
      <c r="R339" s="202">
        <v>0</v>
      </c>
      <c r="S339" s="202" t="s">
        <v>819</v>
      </c>
      <c r="T339" s="196">
        <v>43040</v>
      </c>
      <c r="U339" s="202" t="s">
        <v>819</v>
      </c>
      <c r="V339" s="202" t="s">
        <v>819</v>
      </c>
      <c r="W339" s="202" t="s">
        <v>820</v>
      </c>
      <c r="X339" s="202">
        <v>0</v>
      </c>
      <c r="Y339" s="202" t="s">
        <v>819</v>
      </c>
      <c r="Z339" s="197">
        <v>200</v>
      </c>
      <c r="AA339" s="205">
        <f t="shared" si="6"/>
        <v>1</v>
      </c>
      <c r="AB339" s="202" t="s">
        <v>819</v>
      </c>
      <c r="AC339" s="202" t="s">
        <v>819</v>
      </c>
    </row>
    <row r="340" spans="1:29" ht="60" x14ac:dyDescent="0.25">
      <c r="A340" s="198">
        <v>2017</v>
      </c>
      <c r="B340" s="196">
        <v>43070</v>
      </c>
      <c r="C340" s="202" t="s">
        <v>23</v>
      </c>
      <c r="D340" s="198">
        <v>12</v>
      </c>
      <c r="E340" s="202" t="s">
        <v>819</v>
      </c>
      <c r="F340" s="198" t="s">
        <v>819</v>
      </c>
      <c r="G340" s="202" t="s">
        <v>786</v>
      </c>
      <c r="H340" s="202" t="s">
        <v>178</v>
      </c>
      <c r="I340" s="203">
        <v>1026250511</v>
      </c>
      <c r="J340" s="202" t="s">
        <v>818</v>
      </c>
      <c r="K340" s="202" t="s">
        <v>303</v>
      </c>
      <c r="L340" s="198">
        <v>504</v>
      </c>
      <c r="M340" s="198">
        <v>605</v>
      </c>
      <c r="N340" s="197">
        <v>5824300</v>
      </c>
      <c r="O340" s="202" t="s">
        <v>820</v>
      </c>
      <c r="P340" s="202">
        <v>0</v>
      </c>
      <c r="Q340" s="202" t="s">
        <v>820</v>
      </c>
      <c r="R340" s="202">
        <v>0</v>
      </c>
      <c r="S340" s="202" t="s">
        <v>819</v>
      </c>
      <c r="T340" s="196">
        <v>43070</v>
      </c>
      <c r="U340" s="202" t="s">
        <v>819</v>
      </c>
      <c r="V340" s="202" t="s">
        <v>819</v>
      </c>
      <c r="W340" s="202" t="s">
        <v>820</v>
      </c>
      <c r="X340" s="198">
        <v>0</v>
      </c>
      <c r="Y340" s="202" t="s">
        <v>819</v>
      </c>
      <c r="Z340" s="197">
        <v>5824300</v>
      </c>
      <c r="AA340" s="205">
        <f t="shared" si="6"/>
        <v>1</v>
      </c>
      <c r="AB340" s="202" t="s">
        <v>819</v>
      </c>
      <c r="AC340" s="202" t="s">
        <v>819</v>
      </c>
    </row>
    <row r="341" spans="1:29" ht="60" x14ac:dyDescent="0.25">
      <c r="A341" s="198">
        <v>2017</v>
      </c>
      <c r="B341" s="196">
        <v>43070</v>
      </c>
      <c r="C341" s="202" t="s">
        <v>23</v>
      </c>
      <c r="D341" s="198">
        <v>12</v>
      </c>
      <c r="E341" s="202" t="s">
        <v>819</v>
      </c>
      <c r="F341" s="198" t="s">
        <v>819</v>
      </c>
      <c r="G341" s="202" t="s">
        <v>786</v>
      </c>
      <c r="H341" s="202" t="s">
        <v>65</v>
      </c>
      <c r="I341" s="203">
        <v>1032432645</v>
      </c>
      <c r="J341" s="202" t="s">
        <v>818</v>
      </c>
      <c r="K341" s="202" t="s">
        <v>303</v>
      </c>
      <c r="L341" s="198">
        <v>504</v>
      </c>
      <c r="M341" s="198">
        <v>606</v>
      </c>
      <c r="N341" s="197">
        <v>6147900</v>
      </c>
      <c r="O341" s="202" t="s">
        <v>820</v>
      </c>
      <c r="P341" s="202">
        <v>0</v>
      </c>
      <c r="Q341" s="202" t="s">
        <v>820</v>
      </c>
      <c r="R341" s="202">
        <v>0</v>
      </c>
      <c r="S341" s="202" t="s">
        <v>819</v>
      </c>
      <c r="T341" s="196">
        <v>43070</v>
      </c>
      <c r="U341" s="202" t="s">
        <v>819</v>
      </c>
      <c r="V341" s="202" t="s">
        <v>819</v>
      </c>
      <c r="W341" s="202" t="s">
        <v>820</v>
      </c>
      <c r="X341" s="198">
        <v>0</v>
      </c>
      <c r="Y341" s="202" t="s">
        <v>819</v>
      </c>
      <c r="Z341" s="197">
        <v>6147900</v>
      </c>
      <c r="AA341" s="205">
        <f t="shared" si="6"/>
        <v>1</v>
      </c>
      <c r="AB341" s="202" t="s">
        <v>819</v>
      </c>
      <c r="AC341" s="202" t="s">
        <v>819</v>
      </c>
    </row>
    <row r="342" spans="1:29" ht="60" x14ac:dyDescent="0.25">
      <c r="A342" s="198">
        <v>2017</v>
      </c>
      <c r="B342" s="196">
        <v>42736</v>
      </c>
      <c r="C342" s="202" t="s">
        <v>23</v>
      </c>
      <c r="D342" s="198">
        <v>12</v>
      </c>
      <c r="E342" s="202" t="s">
        <v>819</v>
      </c>
      <c r="F342" s="198" t="s">
        <v>819</v>
      </c>
      <c r="G342" s="202" t="s">
        <v>786</v>
      </c>
      <c r="H342" s="202" t="s">
        <v>66</v>
      </c>
      <c r="I342" s="203">
        <v>15049784</v>
      </c>
      <c r="J342" s="202" t="s">
        <v>818</v>
      </c>
      <c r="K342" s="202" t="s">
        <v>303</v>
      </c>
      <c r="L342" s="198">
        <v>504</v>
      </c>
      <c r="M342" s="198">
        <v>607</v>
      </c>
      <c r="N342" s="197">
        <v>6471400</v>
      </c>
      <c r="O342" s="202" t="s">
        <v>820</v>
      </c>
      <c r="P342" s="202">
        <v>0</v>
      </c>
      <c r="Q342" s="202" t="s">
        <v>820</v>
      </c>
      <c r="R342" s="202">
        <v>0</v>
      </c>
      <c r="S342" s="202" t="s">
        <v>819</v>
      </c>
      <c r="T342" s="196">
        <v>42736</v>
      </c>
      <c r="U342" s="202" t="s">
        <v>819</v>
      </c>
      <c r="V342" s="202" t="s">
        <v>819</v>
      </c>
      <c r="W342" s="202" t="s">
        <v>820</v>
      </c>
      <c r="X342" s="198">
        <v>0</v>
      </c>
      <c r="Y342" s="202" t="s">
        <v>819</v>
      </c>
      <c r="Z342" s="197">
        <v>6471400</v>
      </c>
      <c r="AA342" s="205">
        <f t="shared" si="6"/>
        <v>1</v>
      </c>
      <c r="AB342" s="202" t="s">
        <v>819</v>
      </c>
      <c r="AC342" s="202" t="s">
        <v>819</v>
      </c>
    </row>
    <row r="343" spans="1:29" ht="60" x14ac:dyDescent="0.25">
      <c r="A343" s="198">
        <v>2017</v>
      </c>
      <c r="B343" s="196">
        <v>42736</v>
      </c>
      <c r="C343" s="202" t="s">
        <v>23</v>
      </c>
      <c r="D343" s="198">
        <v>12</v>
      </c>
      <c r="E343" s="202" t="s">
        <v>819</v>
      </c>
      <c r="F343" s="198" t="s">
        <v>819</v>
      </c>
      <c r="G343" s="202" t="s">
        <v>786</v>
      </c>
      <c r="H343" s="202" t="s">
        <v>162</v>
      </c>
      <c r="I343" s="203">
        <v>19222399</v>
      </c>
      <c r="J343" s="202" t="s">
        <v>818</v>
      </c>
      <c r="K343" s="202" t="s">
        <v>303</v>
      </c>
      <c r="L343" s="198">
        <v>504</v>
      </c>
      <c r="M343" s="198">
        <v>608</v>
      </c>
      <c r="N343" s="197">
        <v>6147900</v>
      </c>
      <c r="O343" s="202" t="s">
        <v>820</v>
      </c>
      <c r="P343" s="202">
        <v>0</v>
      </c>
      <c r="Q343" s="202" t="s">
        <v>820</v>
      </c>
      <c r="R343" s="202">
        <v>0</v>
      </c>
      <c r="S343" s="202" t="s">
        <v>819</v>
      </c>
      <c r="T343" s="196">
        <v>42736</v>
      </c>
      <c r="U343" s="202" t="s">
        <v>819</v>
      </c>
      <c r="V343" s="202" t="s">
        <v>819</v>
      </c>
      <c r="W343" s="202" t="s">
        <v>820</v>
      </c>
      <c r="X343" s="198">
        <v>0</v>
      </c>
      <c r="Y343" s="202" t="s">
        <v>819</v>
      </c>
      <c r="Z343" s="197">
        <v>6147900</v>
      </c>
      <c r="AA343" s="205">
        <f t="shared" si="6"/>
        <v>1</v>
      </c>
      <c r="AB343" s="202" t="s">
        <v>819</v>
      </c>
      <c r="AC343" s="202" t="s">
        <v>819</v>
      </c>
    </row>
    <row r="344" spans="1:29" ht="60" x14ac:dyDescent="0.25">
      <c r="A344" s="198">
        <v>2017</v>
      </c>
      <c r="B344" s="196">
        <v>43070</v>
      </c>
      <c r="C344" s="202" t="s">
        <v>23</v>
      </c>
      <c r="D344" s="198">
        <v>12</v>
      </c>
      <c r="E344" s="202" t="s">
        <v>819</v>
      </c>
      <c r="F344" s="198" t="s">
        <v>819</v>
      </c>
      <c r="G344" s="202" t="s">
        <v>786</v>
      </c>
      <c r="H344" s="202" t="s">
        <v>67</v>
      </c>
      <c r="I344" s="203">
        <v>19372340</v>
      </c>
      <c r="J344" s="202" t="s">
        <v>818</v>
      </c>
      <c r="K344" s="202" t="s">
        <v>303</v>
      </c>
      <c r="L344" s="198">
        <v>504</v>
      </c>
      <c r="M344" s="198">
        <v>609</v>
      </c>
      <c r="N344" s="197">
        <v>6471400</v>
      </c>
      <c r="O344" s="202" t="s">
        <v>820</v>
      </c>
      <c r="P344" s="202">
        <v>0</v>
      </c>
      <c r="Q344" s="202" t="s">
        <v>820</v>
      </c>
      <c r="R344" s="202">
        <v>0</v>
      </c>
      <c r="S344" s="202" t="s">
        <v>819</v>
      </c>
      <c r="T344" s="196">
        <v>43070</v>
      </c>
      <c r="U344" s="202" t="s">
        <v>819</v>
      </c>
      <c r="V344" s="202" t="s">
        <v>819</v>
      </c>
      <c r="W344" s="202" t="s">
        <v>820</v>
      </c>
      <c r="X344" s="198">
        <v>0</v>
      </c>
      <c r="Y344" s="202" t="s">
        <v>819</v>
      </c>
      <c r="Z344" s="197">
        <v>6471400</v>
      </c>
      <c r="AA344" s="205">
        <f t="shared" si="6"/>
        <v>1</v>
      </c>
      <c r="AB344" s="202" t="s">
        <v>819</v>
      </c>
      <c r="AC344" s="202" t="s">
        <v>819</v>
      </c>
    </row>
    <row r="345" spans="1:29" ht="60" x14ac:dyDescent="0.25">
      <c r="A345" s="198">
        <v>2017</v>
      </c>
      <c r="B345" s="196">
        <v>42736</v>
      </c>
      <c r="C345" s="202" t="s">
        <v>23</v>
      </c>
      <c r="D345" s="198">
        <v>12</v>
      </c>
      <c r="E345" s="202" t="s">
        <v>819</v>
      </c>
      <c r="F345" s="198" t="s">
        <v>819</v>
      </c>
      <c r="G345" s="202" t="s">
        <v>786</v>
      </c>
      <c r="H345" s="202" t="s">
        <v>68</v>
      </c>
      <c r="I345" s="203">
        <v>27252146</v>
      </c>
      <c r="J345" s="202" t="s">
        <v>818</v>
      </c>
      <c r="K345" s="202" t="s">
        <v>303</v>
      </c>
      <c r="L345" s="198">
        <v>504</v>
      </c>
      <c r="M345" s="198">
        <v>610</v>
      </c>
      <c r="N345" s="197">
        <v>5500700</v>
      </c>
      <c r="O345" s="202" t="s">
        <v>820</v>
      </c>
      <c r="P345" s="202">
        <v>0</v>
      </c>
      <c r="Q345" s="202" t="s">
        <v>820</v>
      </c>
      <c r="R345" s="202">
        <v>0</v>
      </c>
      <c r="S345" s="202" t="s">
        <v>819</v>
      </c>
      <c r="T345" s="196">
        <v>42736</v>
      </c>
      <c r="U345" s="202" t="s">
        <v>819</v>
      </c>
      <c r="V345" s="202" t="s">
        <v>819</v>
      </c>
      <c r="W345" s="202" t="s">
        <v>820</v>
      </c>
      <c r="X345" s="198">
        <v>0</v>
      </c>
      <c r="Y345" s="202" t="s">
        <v>819</v>
      </c>
      <c r="Z345" s="197">
        <v>5500700</v>
      </c>
      <c r="AA345" s="205">
        <f t="shared" si="6"/>
        <v>1</v>
      </c>
      <c r="AB345" s="202" t="s">
        <v>819</v>
      </c>
      <c r="AC345" s="202" t="s">
        <v>819</v>
      </c>
    </row>
    <row r="346" spans="1:29" ht="60" x14ac:dyDescent="0.25">
      <c r="A346" s="198">
        <v>2017</v>
      </c>
      <c r="B346" s="196">
        <v>42736</v>
      </c>
      <c r="C346" s="202" t="s">
        <v>23</v>
      </c>
      <c r="D346" s="198">
        <v>12</v>
      </c>
      <c r="E346" s="202" t="s">
        <v>819</v>
      </c>
      <c r="F346" s="198" t="s">
        <v>819</v>
      </c>
      <c r="G346" s="202" t="s">
        <v>786</v>
      </c>
      <c r="H346" s="202" t="s">
        <v>69</v>
      </c>
      <c r="I346" s="203">
        <v>41636317</v>
      </c>
      <c r="J346" s="202" t="s">
        <v>818</v>
      </c>
      <c r="K346" s="202" t="s">
        <v>303</v>
      </c>
      <c r="L346" s="198">
        <v>504</v>
      </c>
      <c r="M346" s="198">
        <v>611</v>
      </c>
      <c r="N346" s="197">
        <v>6147900</v>
      </c>
      <c r="O346" s="202" t="s">
        <v>820</v>
      </c>
      <c r="P346" s="202">
        <v>0</v>
      </c>
      <c r="Q346" s="202" t="s">
        <v>820</v>
      </c>
      <c r="R346" s="202">
        <v>0</v>
      </c>
      <c r="S346" s="202" t="s">
        <v>819</v>
      </c>
      <c r="T346" s="196">
        <v>42736</v>
      </c>
      <c r="U346" s="202" t="s">
        <v>819</v>
      </c>
      <c r="V346" s="202" t="s">
        <v>819</v>
      </c>
      <c r="W346" s="202" t="s">
        <v>820</v>
      </c>
      <c r="X346" s="198">
        <v>0</v>
      </c>
      <c r="Y346" s="202" t="s">
        <v>819</v>
      </c>
      <c r="Z346" s="197">
        <v>6147900</v>
      </c>
      <c r="AA346" s="205">
        <f t="shared" si="6"/>
        <v>1</v>
      </c>
      <c r="AB346" s="202" t="s">
        <v>819</v>
      </c>
      <c r="AC346" s="202" t="s">
        <v>819</v>
      </c>
    </row>
    <row r="347" spans="1:29" ht="60" x14ac:dyDescent="0.25">
      <c r="A347" s="198">
        <v>2017</v>
      </c>
      <c r="B347" s="196">
        <v>42736</v>
      </c>
      <c r="C347" s="202" t="s">
        <v>23</v>
      </c>
      <c r="D347" s="198">
        <v>12</v>
      </c>
      <c r="E347" s="202" t="s">
        <v>819</v>
      </c>
      <c r="F347" s="198" t="s">
        <v>819</v>
      </c>
      <c r="G347" s="202" t="s">
        <v>786</v>
      </c>
      <c r="H347" s="202" t="s">
        <v>179</v>
      </c>
      <c r="I347" s="203">
        <v>52395807</v>
      </c>
      <c r="J347" s="202" t="s">
        <v>818</v>
      </c>
      <c r="K347" s="202" t="s">
        <v>303</v>
      </c>
      <c r="L347" s="198">
        <v>504</v>
      </c>
      <c r="M347" s="198">
        <v>612</v>
      </c>
      <c r="N347" s="197">
        <v>6471400</v>
      </c>
      <c r="O347" s="202" t="s">
        <v>820</v>
      </c>
      <c r="P347" s="202">
        <v>0</v>
      </c>
      <c r="Q347" s="202" t="s">
        <v>820</v>
      </c>
      <c r="R347" s="202">
        <v>0</v>
      </c>
      <c r="S347" s="202" t="s">
        <v>819</v>
      </c>
      <c r="T347" s="196">
        <v>42736</v>
      </c>
      <c r="U347" s="202" t="s">
        <v>819</v>
      </c>
      <c r="V347" s="202" t="s">
        <v>819</v>
      </c>
      <c r="W347" s="202" t="s">
        <v>820</v>
      </c>
      <c r="X347" s="198">
        <v>0</v>
      </c>
      <c r="Y347" s="202" t="s">
        <v>819</v>
      </c>
      <c r="Z347" s="197">
        <v>6471400</v>
      </c>
      <c r="AA347" s="205">
        <f t="shared" si="6"/>
        <v>1</v>
      </c>
      <c r="AB347" s="202" t="s">
        <v>819</v>
      </c>
      <c r="AC347" s="202" t="s">
        <v>819</v>
      </c>
    </row>
    <row r="348" spans="1:29" ht="60" x14ac:dyDescent="0.25">
      <c r="A348" s="198">
        <v>2017</v>
      </c>
      <c r="B348" s="196">
        <v>42736</v>
      </c>
      <c r="C348" s="202" t="s">
        <v>23</v>
      </c>
      <c r="D348" s="198">
        <v>12</v>
      </c>
      <c r="E348" s="202" t="s">
        <v>819</v>
      </c>
      <c r="F348" s="198" t="s">
        <v>819</v>
      </c>
      <c r="G348" s="202" t="s">
        <v>786</v>
      </c>
      <c r="H348" s="202" t="s">
        <v>180</v>
      </c>
      <c r="I348" s="203">
        <v>79959809</v>
      </c>
      <c r="J348" s="202" t="s">
        <v>818</v>
      </c>
      <c r="K348" s="202" t="s">
        <v>303</v>
      </c>
      <c r="L348" s="198">
        <v>504</v>
      </c>
      <c r="M348" s="198">
        <v>613</v>
      </c>
      <c r="N348" s="197">
        <v>6471400</v>
      </c>
      <c r="O348" s="202" t="s">
        <v>820</v>
      </c>
      <c r="P348" s="202">
        <v>0</v>
      </c>
      <c r="Q348" s="202" t="s">
        <v>820</v>
      </c>
      <c r="R348" s="202">
        <v>0</v>
      </c>
      <c r="S348" s="202" t="s">
        <v>819</v>
      </c>
      <c r="T348" s="196">
        <v>42736</v>
      </c>
      <c r="U348" s="202" t="s">
        <v>819</v>
      </c>
      <c r="V348" s="202" t="s">
        <v>819</v>
      </c>
      <c r="W348" s="202" t="s">
        <v>820</v>
      </c>
      <c r="X348" s="198">
        <v>0</v>
      </c>
      <c r="Y348" s="202" t="s">
        <v>819</v>
      </c>
      <c r="Z348" s="197">
        <v>6471400</v>
      </c>
      <c r="AA348" s="205">
        <f t="shared" si="6"/>
        <v>1</v>
      </c>
      <c r="AB348" s="202" t="s">
        <v>819</v>
      </c>
      <c r="AC348" s="202" t="s">
        <v>819</v>
      </c>
    </row>
    <row r="349" spans="1:29" ht="135" x14ac:dyDescent="0.25">
      <c r="A349" s="198">
        <v>2017</v>
      </c>
      <c r="B349" s="196">
        <v>42767</v>
      </c>
      <c r="C349" s="202" t="s">
        <v>160</v>
      </c>
      <c r="D349" s="198">
        <v>1</v>
      </c>
      <c r="E349" s="202" t="s">
        <v>821</v>
      </c>
      <c r="F349" s="198">
        <v>1</v>
      </c>
      <c r="G349" s="202" t="s">
        <v>306</v>
      </c>
      <c r="H349" s="202" t="s">
        <v>64</v>
      </c>
      <c r="I349" s="203">
        <v>52530406</v>
      </c>
      <c r="J349" s="202" t="s">
        <v>818</v>
      </c>
      <c r="K349" s="202" t="s">
        <v>303</v>
      </c>
      <c r="L349" s="198">
        <v>208</v>
      </c>
      <c r="M349" s="198">
        <v>215</v>
      </c>
      <c r="N349" s="197">
        <v>17200000</v>
      </c>
      <c r="O349" s="202" t="s">
        <v>820</v>
      </c>
      <c r="P349" s="202">
        <v>0</v>
      </c>
      <c r="Q349" s="202" t="s">
        <v>820</v>
      </c>
      <c r="R349" s="202">
        <v>0</v>
      </c>
      <c r="S349" s="202" t="s">
        <v>823</v>
      </c>
      <c r="T349" s="196">
        <v>42767</v>
      </c>
      <c r="U349" s="204">
        <v>42885</v>
      </c>
      <c r="V349" s="204">
        <v>42886</v>
      </c>
      <c r="W349" s="202" t="s">
        <v>820</v>
      </c>
      <c r="X349" s="202">
        <v>0</v>
      </c>
      <c r="Y349" s="202" t="s">
        <v>829</v>
      </c>
      <c r="Z349" s="197">
        <v>17200000</v>
      </c>
      <c r="AA349" s="205">
        <f t="shared" si="6"/>
        <v>1</v>
      </c>
      <c r="AB349" s="206">
        <v>1</v>
      </c>
      <c r="AC349" s="202" t="s">
        <v>822</v>
      </c>
    </row>
    <row r="350" spans="1:29" ht="165" x14ac:dyDescent="0.25">
      <c r="A350" s="198">
        <v>2017</v>
      </c>
      <c r="B350" s="196">
        <v>42776</v>
      </c>
      <c r="C350" s="202" t="s">
        <v>160</v>
      </c>
      <c r="D350" s="198">
        <v>13</v>
      </c>
      <c r="E350" s="202" t="s">
        <v>821</v>
      </c>
      <c r="F350" s="198">
        <v>1</v>
      </c>
      <c r="G350" s="202" t="s">
        <v>311</v>
      </c>
      <c r="H350" s="202" t="s">
        <v>196</v>
      </c>
      <c r="I350" s="203">
        <v>1066178962</v>
      </c>
      <c r="J350" s="202" t="s">
        <v>818</v>
      </c>
      <c r="K350" s="202" t="s">
        <v>303</v>
      </c>
      <c r="L350" s="198" t="s">
        <v>861</v>
      </c>
      <c r="M350" s="198" t="s">
        <v>862</v>
      </c>
      <c r="N350" s="197">
        <v>33600000</v>
      </c>
      <c r="O350" s="202" t="s">
        <v>820</v>
      </c>
      <c r="P350" s="202">
        <v>0</v>
      </c>
      <c r="Q350" s="202" t="s">
        <v>825</v>
      </c>
      <c r="R350" s="197">
        <v>11200000</v>
      </c>
      <c r="S350" s="202" t="s">
        <v>824</v>
      </c>
      <c r="T350" s="196">
        <v>42776</v>
      </c>
      <c r="U350" s="204">
        <v>43098</v>
      </c>
      <c r="V350" s="202"/>
      <c r="W350" s="202" t="s">
        <v>825</v>
      </c>
      <c r="X350" s="198" t="s">
        <v>851</v>
      </c>
      <c r="Y350" s="202"/>
      <c r="Z350" s="197">
        <f>33600000+9100000</f>
        <v>42700000</v>
      </c>
      <c r="AA350" s="205">
        <f>+Z350/(N350+R350)</f>
        <v>0.953125</v>
      </c>
      <c r="AB350" s="210">
        <v>1</v>
      </c>
      <c r="AC350" s="202" t="s">
        <v>841</v>
      </c>
    </row>
    <row r="351" spans="1:29" ht="180" x14ac:dyDescent="0.25">
      <c r="A351" s="198">
        <v>2017</v>
      </c>
      <c r="B351" s="196">
        <v>42776</v>
      </c>
      <c r="C351" s="202" t="s">
        <v>160</v>
      </c>
      <c r="D351" s="198">
        <v>12</v>
      </c>
      <c r="E351" s="202" t="s">
        <v>821</v>
      </c>
      <c r="F351" s="198">
        <v>1</v>
      </c>
      <c r="G351" s="202" t="s">
        <v>312</v>
      </c>
      <c r="H351" s="202" t="s">
        <v>80</v>
      </c>
      <c r="I351" s="203">
        <v>12240699</v>
      </c>
      <c r="J351" s="202" t="s">
        <v>818</v>
      </c>
      <c r="K351" s="202" t="s">
        <v>303</v>
      </c>
      <c r="L351" s="198">
        <v>220</v>
      </c>
      <c r="M351" s="198">
        <v>245</v>
      </c>
      <c r="N351" s="197">
        <v>37600000</v>
      </c>
      <c r="O351" s="202" t="s">
        <v>820</v>
      </c>
      <c r="P351" s="202">
        <v>0</v>
      </c>
      <c r="Q351" s="202" t="s">
        <v>820</v>
      </c>
      <c r="R351" s="202">
        <v>0</v>
      </c>
      <c r="S351" s="202" t="s">
        <v>824</v>
      </c>
      <c r="T351" s="196">
        <v>42776</v>
      </c>
      <c r="U351" s="211">
        <v>43017</v>
      </c>
      <c r="V351" s="202"/>
      <c r="W351" s="202" t="s">
        <v>820</v>
      </c>
      <c r="X351" s="198">
        <v>0</v>
      </c>
      <c r="Y351" s="202" t="s">
        <v>829</v>
      </c>
      <c r="Z351" s="197">
        <v>37600000</v>
      </c>
      <c r="AA351" s="205">
        <f t="shared" si="6"/>
        <v>1</v>
      </c>
      <c r="AB351" s="214">
        <v>1</v>
      </c>
      <c r="AC351" s="202" t="s">
        <v>822</v>
      </c>
    </row>
    <row r="352" spans="1:29" ht="150" x14ac:dyDescent="0.25">
      <c r="A352" s="198">
        <v>2017</v>
      </c>
      <c r="B352" s="196">
        <v>42782</v>
      </c>
      <c r="C352" s="202" t="s">
        <v>160</v>
      </c>
      <c r="D352" s="198">
        <v>26</v>
      </c>
      <c r="E352" s="202" t="s">
        <v>821</v>
      </c>
      <c r="F352" s="198">
        <v>1</v>
      </c>
      <c r="G352" s="202" t="s">
        <v>325</v>
      </c>
      <c r="H352" s="202" t="s">
        <v>184</v>
      </c>
      <c r="I352" s="203">
        <v>1015403868</v>
      </c>
      <c r="J352" s="202" t="s">
        <v>818</v>
      </c>
      <c r="K352" s="202" t="s">
        <v>303</v>
      </c>
      <c r="L352" s="198">
        <v>238</v>
      </c>
      <c r="M352" s="198">
        <v>253</v>
      </c>
      <c r="N352" s="197">
        <v>20139672</v>
      </c>
      <c r="O352" s="202" t="s">
        <v>820</v>
      </c>
      <c r="P352" s="202">
        <v>0</v>
      </c>
      <c r="Q352" s="202" t="s">
        <v>820</v>
      </c>
      <c r="R352" s="202">
        <v>0</v>
      </c>
      <c r="S352" s="202" t="s">
        <v>848</v>
      </c>
      <c r="T352" s="196">
        <v>42782</v>
      </c>
      <c r="U352" s="204">
        <v>42993</v>
      </c>
      <c r="V352" s="202"/>
      <c r="W352" s="202" t="s">
        <v>820</v>
      </c>
      <c r="X352" s="202">
        <v>0</v>
      </c>
      <c r="Y352" s="202" t="s">
        <v>829</v>
      </c>
      <c r="Z352" s="197">
        <v>20139672</v>
      </c>
      <c r="AA352" s="205">
        <f t="shared" si="6"/>
        <v>1</v>
      </c>
      <c r="AB352" s="210">
        <v>1</v>
      </c>
      <c r="AC352" s="202" t="s">
        <v>822</v>
      </c>
    </row>
    <row r="353" spans="1:29" ht="120" x14ac:dyDescent="0.25">
      <c r="A353" s="198">
        <v>2017</v>
      </c>
      <c r="B353" s="196">
        <v>42782</v>
      </c>
      <c r="C353" s="202" t="s">
        <v>160</v>
      </c>
      <c r="D353" s="198">
        <v>27</v>
      </c>
      <c r="E353" s="202" t="s">
        <v>821</v>
      </c>
      <c r="F353" s="198">
        <v>1</v>
      </c>
      <c r="G353" s="202" t="s">
        <v>326</v>
      </c>
      <c r="H353" s="202" t="s">
        <v>181</v>
      </c>
      <c r="I353" s="203">
        <v>82391015</v>
      </c>
      <c r="J353" s="202" t="s">
        <v>818</v>
      </c>
      <c r="K353" s="202" t="s">
        <v>303</v>
      </c>
      <c r="L353" s="198">
        <v>239</v>
      </c>
      <c r="M353" s="198">
        <v>254</v>
      </c>
      <c r="N353" s="197">
        <v>31500000</v>
      </c>
      <c r="O353" s="202" t="s">
        <v>820</v>
      </c>
      <c r="P353" s="202">
        <v>0</v>
      </c>
      <c r="Q353" s="202" t="s">
        <v>820</v>
      </c>
      <c r="R353" s="202">
        <v>0</v>
      </c>
      <c r="S353" s="202" t="s">
        <v>848</v>
      </c>
      <c r="T353" s="196">
        <v>42782</v>
      </c>
      <c r="U353" s="204">
        <v>42993</v>
      </c>
      <c r="V353" s="202"/>
      <c r="W353" s="202" t="s">
        <v>820</v>
      </c>
      <c r="X353" s="202">
        <v>0</v>
      </c>
      <c r="Y353" s="202" t="s">
        <v>829</v>
      </c>
      <c r="Z353" s="197">
        <v>31350000</v>
      </c>
      <c r="AA353" s="205">
        <f t="shared" si="6"/>
        <v>0.99523809523809526</v>
      </c>
      <c r="AB353" s="210">
        <v>1</v>
      </c>
      <c r="AC353" s="202" t="s">
        <v>841</v>
      </c>
    </row>
    <row r="354" spans="1:29" ht="135" x14ac:dyDescent="0.25">
      <c r="A354" s="198">
        <v>2017</v>
      </c>
      <c r="B354" s="196">
        <v>42782</v>
      </c>
      <c r="C354" s="202" t="s">
        <v>160</v>
      </c>
      <c r="D354" s="198">
        <v>24</v>
      </c>
      <c r="E354" s="202" t="s">
        <v>821</v>
      </c>
      <c r="F354" s="198">
        <v>1</v>
      </c>
      <c r="G354" s="202" t="s">
        <v>327</v>
      </c>
      <c r="H354" s="202" t="s">
        <v>219</v>
      </c>
      <c r="I354" s="203">
        <v>22501932</v>
      </c>
      <c r="J354" s="202" t="s">
        <v>818</v>
      </c>
      <c r="K354" s="202" t="s">
        <v>303</v>
      </c>
      <c r="L354" s="198" t="s">
        <v>880</v>
      </c>
      <c r="M354" s="198" t="s">
        <v>881</v>
      </c>
      <c r="N354" s="197">
        <v>28402108</v>
      </c>
      <c r="O354" s="202" t="s">
        <v>820</v>
      </c>
      <c r="P354" s="202">
        <v>0</v>
      </c>
      <c r="Q354" s="202" t="s">
        <v>825</v>
      </c>
      <c r="R354" s="197">
        <v>13930557</v>
      </c>
      <c r="S354" s="202" t="s">
        <v>848</v>
      </c>
      <c r="T354" s="196">
        <v>42783</v>
      </c>
      <c r="U354" s="204">
        <v>43098</v>
      </c>
      <c r="V354" s="202"/>
      <c r="W354" s="202"/>
      <c r="X354" s="202" t="s">
        <v>882</v>
      </c>
      <c r="Y354" s="202" t="s">
        <v>829</v>
      </c>
      <c r="Z354" s="197">
        <f>28402108+11901835</f>
        <v>40303943</v>
      </c>
      <c r="AA354" s="205">
        <f>+Z354/(N354+R354)</f>
        <v>0.95207667648611305</v>
      </c>
      <c r="AB354" s="214">
        <v>1</v>
      </c>
      <c r="AC354" s="202" t="s">
        <v>841</v>
      </c>
    </row>
    <row r="355" spans="1:29" ht="150" x14ac:dyDescent="0.25">
      <c r="A355" s="198">
        <v>2017</v>
      </c>
      <c r="B355" s="196">
        <v>42781</v>
      </c>
      <c r="C355" s="202" t="s">
        <v>160</v>
      </c>
      <c r="D355" s="198">
        <v>28</v>
      </c>
      <c r="E355" s="202" t="s">
        <v>821</v>
      </c>
      <c r="F355" s="198">
        <v>1</v>
      </c>
      <c r="G355" s="202" t="s">
        <v>331</v>
      </c>
      <c r="H355" s="202" t="s">
        <v>220</v>
      </c>
      <c r="I355" s="203">
        <v>8722208</v>
      </c>
      <c r="J355" s="202" t="s">
        <v>818</v>
      </c>
      <c r="K355" s="202" t="s">
        <v>303</v>
      </c>
      <c r="L355" s="198">
        <v>243</v>
      </c>
      <c r="M355" s="198">
        <v>275</v>
      </c>
      <c r="N355" s="197">
        <v>28402108</v>
      </c>
      <c r="O355" s="202" t="s">
        <v>820</v>
      </c>
      <c r="P355" s="202">
        <v>0</v>
      </c>
      <c r="Q355" s="202" t="s">
        <v>820</v>
      </c>
      <c r="R355" s="202">
        <v>0</v>
      </c>
      <c r="S355" s="202" t="s">
        <v>848</v>
      </c>
      <c r="T355" s="196">
        <v>42790</v>
      </c>
      <c r="U355" s="204">
        <v>43001</v>
      </c>
      <c r="V355" s="202"/>
      <c r="W355" s="202" t="s">
        <v>820</v>
      </c>
      <c r="X355" s="202">
        <v>0</v>
      </c>
      <c r="Y355" s="202" t="s">
        <v>829</v>
      </c>
      <c r="Z355" s="197">
        <v>28402108</v>
      </c>
      <c r="AA355" s="205">
        <f t="shared" si="6"/>
        <v>1</v>
      </c>
      <c r="AB355" s="210">
        <v>1</v>
      </c>
      <c r="AC355" s="202" t="s">
        <v>822</v>
      </c>
    </row>
    <row r="356" spans="1:29" ht="165" x14ac:dyDescent="0.25">
      <c r="A356" s="198">
        <v>2017</v>
      </c>
      <c r="B356" s="196">
        <v>42782</v>
      </c>
      <c r="C356" s="202" t="s">
        <v>160</v>
      </c>
      <c r="D356" s="198">
        <v>29</v>
      </c>
      <c r="E356" s="202" t="s">
        <v>821</v>
      </c>
      <c r="F356" s="198">
        <v>1</v>
      </c>
      <c r="G356" s="202" t="s">
        <v>332</v>
      </c>
      <c r="H356" s="202" t="s">
        <v>71</v>
      </c>
      <c r="I356" s="203">
        <v>1016016305</v>
      </c>
      <c r="J356" s="202" t="s">
        <v>818</v>
      </c>
      <c r="K356" s="202" t="s">
        <v>303</v>
      </c>
      <c r="L356" s="198">
        <v>244</v>
      </c>
      <c r="M356" s="198">
        <v>260</v>
      </c>
      <c r="N356" s="197">
        <v>31500000</v>
      </c>
      <c r="O356" s="202" t="s">
        <v>820</v>
      </c>
      <c r="P356" s="202">
        <v>0</v>
      </c>
      <c r="Q356" s="202" t="s">
        <v>820</v>
      </c>
      <c r="R356" s="202">
        <v>0</v>
      </c>
      <c r="S356" s="202" t="s">
        <v>848</v>
      </c>
      <c r="T356" s="196">
        <v>42783</v>
      </c>
      <c r="U356" s="204">
        <v>42994</v>
      </c>
      <c r="V356" s="202"/>
      <c r="W356" s="202" t="s">
        <v>820</v>
      </c>
      <c r="X356" s="202">
        <v>0</v>
      </c>
      <c r="Y356" s="202" t="s">
        <v>829</v>
      </c>
      <c r="Z356" s="197">
        <v>31500000</v>
      </c>
      <c r="AA356" s="205">
        <f t="shared" si="6"/>
        <v>1</v>
      </c>
      <c r="AB356" s="210">
        <v>1</v>
      </c>
      <c r="AC356" s="202" t="s">
        <v>822</v>
      </c>
    </row>
    <row r="357" spans="1:29" ht="75" x14ac:dyDescent="0.25">
      <c r="A357" s="198">
        <v>2017</v>
      </c>
      <c r="B357" s="196">
        <v>42783</v>
      </c>
      <c r="C357" s="202" t="s">
        <v>160</v>
      </c>
      <c r="D357" s="198">
        <v>33</v>
      </c>
      <c r="E357" s="202" t="s">
        <v>821</v>
      </c>
      <c r="F357" s="198">
        <v>1</v>
      </c>
      <c r="G357" s="202" t="s">
        <v>335</v>
      </c>
      <c r="H357" s="202" t="s">
        <v>205</v>
      </c>
      <c r="I357" s="203">
        <v>80112111</v>
      </c>
      <c r="J357" s="202" t="s">
        <v>818</v>
      </c>
      <c r="K357" s="202" t="s">
        <v>303</v>
      </c>
      <c r="L357" s="198" t="s">
        <v>886</v>
      </c>
      <c r="M357" s="198" t="s">
        <v>887</v>
      </c>
      <c r="N357" s="197">
        <v>17200000</v>
      </c>
      <c r="O357" s="202" t="s">
        <v>820</v>
      </c>
      <c r="P357" s="202">
        <v>0</v>
      </c>
      <c r="Q357" s="202" t="s">
        <v>825</v>
      </c>
      <c r="R357" s="197">
        <v>4873333</v>
      </c>
      <c r="S357" s="202" t="s">
        <v>824</v>
      </c>
      <c r="T357" s="196">
        <v>42788</v>
      </c>
      <c r="U357" s="204">
        <v>43098</v>
      </c>
      <c r="V357" s="202"/>
      <c r="W357" s="202" t="s">
        <v>825</v>
      </c>
      <c r="X357" s="202" t="s">
        <v>888</v>
      </c>
      <c r="Y357" s="202" t="s">
        <v>829</v>
      </c>
      <c r="Z357" s="197">
        <f>17200000+3798333</f>
        <v>20998333</v>
      </c>
      <c r="AA357" s="205">
        <f>+Z357/(N357+R357)</f>
        <v>0.95129870056325427</v>
      </c>
      <c r="AB357" s="210">
        <v>1</v>
      </c>
      <c r="AC357" s="202" t="s">
        <v>841</v>
      </c>
    </row>
    <row r="358" spans="1:29" ht="120" x14ac:dyDescent="0.25">
      <c r="A358" s="198">
        <v>2017</v>
      </c>
      <c r="B358" s="196">
        <v>42787</v>
      </c>
      <c r="C358" s="202" t="s">
        <v>160</v>
      </c>
      <c r="D358" s="198">
        <v>35</v>
      </c>
      <c r="E358" s="202" t="s">
        <v>821</v>
      </c>
      <c r="F358" s="198">
        <v>1</v>
      </c>
      <c r="G358" s="202" t="s">
        <v>339</v>
      </c>
      <c r="H358" s="202" t="s">
        <v>194</v>
      </c>
      <c r="I358" s="203">
        <v>1010172202</v>
      </c>
      <c r="J358" s="202" t="s">
        <v>818</v>
      </c>
      <c r="K358" s="202" t="s">
        <v>303</v>
      </c>
      <c r="L358" s="198">
        <v>258</v>
      </c>
      <c r="M358" s="198">
        <v>269</v>
      </c>
      <c r="N358" s="197">
        <v>10800000</v>
      </c>
      <c r="O358" s="202" t="s">
        <v>820</v>
      </c>
      <c r="P358" s="202">
        <v>0</v>
      </c>
      <c r="Q358" s="202" t="s">
        <v>820</v>
      </c>
      <c r="R358" s="202">
        <v>0</v>
      </c>
      <c r="S358" s="202" t="s">
        <v>875</v>
      </c>
      <c r="T358" s="196">
        <v>42788</v>
      </c>
      <c r="U358" s="204">
        <v>42907</v>
      </c>
      <c r="V358" s="202"/>
      <c r="W358" s="202" t="s">
        <v>820</v>
      </c>
      <c r="X358" s="202">
        <v>0</v>
      </c>
      <c r="Y358" s="202" t="s">
        <v>829</v>
      </c>
      <c r="Z358" s="197">
        <v>10800000</v>
      </c>
      <c r="AA358" s="205">
        <f t="shared" si="6"/>
        <v>1</v>
      </c>
      <c r="AB358" s="210">
        <v>1</v>
      </c>
      <c r="AC358" s="202" t="s">
        <v>822</v>
      </c>
    </row>
    <row r="359" spans="1:29" ht="180" x14ac:dyDescent="0.25">
      <c r="A359" s="198">
        <v>2017</v>
      </c>
      <c r="B359" s="196">
        <v>42788</v>
      </c>
      <c r="C359" s="202" t="s">
        <v>160</v>
      </c>
      <c r="D359" s="198">
        <v>38</v>
      </c>
      <c r="E359" s="202" t="s">
        <v>821</v>
      </c>
      <c r="F359" s="198">
        <v>1</v>
      </c>
      <c r="G359" s="202" t="s">
        <v>340</v>
      </c>
      <c r="H359" s="202" t="s">
        <v>218</v>
      </c>
      <c r="I359" s="203">
        <v>79951944</v>
      </c>
      <c r="J359" s="202" t="s">
        <v>818</v>
      </c>
      <c r="K359" s="202" t="s">
        <v>303</v>
      </c>
      <c r="L359" s="198">
        <v>259</v>
      </c>
      <c r="M359" s="198">
        <v>270</v>
      </c>
      <c r="N359" s="197">
        <v>19950000</v>
      </c>
      <c r="O359" s="202" t="s">
        <v>820</v>
      </c>
      <c r="P359" s="202">
        <v>0</v>
      </c>
      <c r="Q359" s="202" t="s">
        <v>820</v>
      </c>
      <c r="R359" s="202">
        <v>0</v>
      </c>
      <c r="S359" s="202" t="s">
        <v>848</v>
      </c>
      <c r="T359" s="196">
        <v>42788</v>
      </c>
      <c r="U359" s="204">
        <v>42999</v>
      </c>
      <c r="V359" s="202"/>
      <c r="W359" s="202" t="s">
        <v>820</v>
      </c>
      <c r="X359" s="202">
        <v>0</v>
      </c>
      <c r="Y359" s="202" t="s">
        <v>829</v>
      </c>
      <c r="Z359" s="197">
        <v>19950000</v>
      </c>
      <c r="AA359" s="205">
        <f t="shared" si="6"/>
        <v>1</v>
      </c>
      <c r="AB359" s="210">
        <v>1</v>
      </c>
      <c r="AC359" s="202" t="s">
        <v>822</v>
      </c>
    </row>
    <row r="360" spans="1:29" ht="120" x14ac:dyDescent="0.25">
      <c r="A360" s="198">
        <v>2017</v>
      </c>
      <c r="B360" s="196">
        <v>42790</v>
      </c>
      <c r="C360" s="202" t="s">
        <v>160</v>
      </c>
      <c r="D360" s="198">
        <v>40</v>
      </c>
      <c r="E360" s="202" t="s">
        <v>821</v>
      </c>
      <c r="F360" s="198">
        <v>1</v>
      </c>
      <c r="G360" s="202" t="s">
        <v>345</v>
      </c>
      <c r="H360" s="202" t="s">
        <v>344</v>
      </c>
      <c r="I360" s="203">
        <v>1106395824</v>
      </c>
      <c r="J360" s="202" t="s">
        <v>818</v>
      </c>
      <c r="K360" s="202" t="s">
        <v>303</v>
      </c>
      <c r="L360" s="198">
        <v>263</v>
      </c>
      <c r="M360" s="198">
        <v>276</v>
      </c>
      <c r="N360" s="197">
        <v>26600000</v>
      </c>
      <c r="O360" s="202" t="s">
        <v>820</v>
      </c>
      <c r="P360" s="202">
        <v>0</v>
      </c>
      <c r="Q360" s="202" t="s">
        <v>820</v>
      </c>
      <c r="R360" s="202">
        <v>0</v>
      </c>
      <c r="S360" s="202" t="s">
        <v>848</v>
      </c>
      <c r="T360" s="196">
        <v>42793</v>
      </c>
      <c r="U360" s="204">
        <v>43004</v>
      </c>
      <c r="V360" s="202"/>
      <c r="W360" s="202" t="s">
        <v>820</v>
      </c>
      <c r="X360" s="202">
        <v>0</v>
      </c>
      <c r="Y360" s="202" t="s">
        <v>829</v>
      </c>
      <c r="Z360" s="197">
        <v>26600000</v>
      </c>
      <c r="AA360" s="205">
        <f t="shared" si="6"/>
        <v>1</v>
      </c>
      <c r="AB360" s="210">
        <v>1</v>
      </c>
      <c r="AC360" s="202" t="s">
        <v>822</v>
      </c>
    </row>
    <row r="361" spans="1:29" ht="165" x14ac:dyDescent="0.25">
      <c r="A361" s="198">
        <v>2017</v>
      </c>
      <c r="B361" s="196">
        <v>42796</v>
      </c>
      <c r="C361" s="202" t="s">
        <v>160</v>
      </c>
      <c r="D361" s="198">
        <v>43</v>
      </c>
      <c r="E361" s="202" t="s">
        <v>821</v>
      </c>
      <c r="F361" s="198">
        <v>1</v>
      </c>
      <c r="G361" s="202" t="s">
        <v>349</v>
      </c>
      <c r="H361" s="202" t="s">
        <v>348</v>
      </c>
      <c r="I361" s="203">
        <v>12646690</v>
      </c>
      <c r="J361" s="202" t="s">
        <v>818</v>
      </c>
      <c r="K361" s="202" t="s">
        <v>303</v>
      </c>
      <c r="L361" s="198" t="s">
        <v>896</v>
      </c>
      <c r="M361" s="198" t="s">
        <v>897</v>
      </c>
      <c r="N361" s="197">
        <v>21000000</v>
      </c>
      <c r="O361" s="202" t="s">
        <v>820</v>
      </c>
      <c r="P361" s="202">
        <v>0</v>
      </c>
      <c r="Q361" s="202" t="s">
        <v>825</v>
      </c>
      <c r="R361" s="197">
        <v>10500000</v>
      </c>
      <c r="S361" s="202" t="s">
        <v>898</v>
      </c>
      <c r="T361" s="196">
        <v>42797</v>
      </c>
      <c r="U361" s="204">
        <v>43025</v>
      </c>
      <c r="V361" s="202"/>
      <c r="W361" s="202" t="s">
        <v>825</v>
      </c>
      <c r="X361" s="202" t="s">
        <v>899</v>
      </c>
      <c r="Y361" s="202" t="s">
        <v>829</v>
      </c>
      <c r="Z361" s="197">
        <f>21000000+10080000</f>
        <v>31080000</v>
      </c>
      <c r="AA361" s="205">
        <f>+Z361/(N361+R361)</f>
        <v>0.98666666666666669</v>
      </c>
      <c r="AB361" s="210">
        <v>1</v>
      </c>
      <c r="AC361" s="202" t="s">
        <v>841</v>
      </c>
    </row>
    <row r="362" spans="1:29" ht="90" x14ac:dyDescent="0.25">
      <c r="A362" s="198">
        <v>2017</v>
      </c>
      <c r="B362" s="196">
        <v>42800</v>
      </c>
      <c r="C362" s="202" t="s">
        <v>160</v>
      </c>
      <c r="D362" s="198">
        <v>45</v>
      </c>
      <c r="E362" s="202" t="s">
        <v>821</v>
      </c>
      <c r="F362" s="198">
        <v>1</v>
      </c>
      <c r="G362" s="202" t="s">
        <v>352</v>
      </c>
      <c r="H362" s="202" t="s">
        <v>200</v>
      </c>
      <c r="I362" s="203">
        <v>52104732</v>
      </c>
      <c r="J362" s="202" t="s">
        <v>818</v>
      </c>
      <c r="K362" s="202" t="s">
        <v>303</v>
      </c>
      <c r="L362" s="198">
        <v>270</v>
      </c>
      <c r="M362" s="198">
        <v>281</v>
      </c>
      <c r="N362" s="197">
        <v>29400000</v>
      </c>
      <c r="O362" s="202" t="s">
        <v>820</v>
      </c>
      <c r="P362" s="202">
        <v>0</v>
      </c>
      <c r="Q362" s="202" t="s">
        <v>820</v>
      </c>
      <c r="R362" s="202">
        <v>0</v>
      </c>
      <c r="S362" s="202" t="s">
        <v>848</v>
      </c>
      <c r="T362" s="196">
        <v>42803</v>
      </c>
      <c r="U362" s="202" t="s">
        <v>903</v>
      </c>
      <c r="V362" s="202"/>
      <c r="W362" s="202" t="s">
        <v>820</v>
      </c>
      <c r="X362" s="202">
        <v>0</v>
      </c>
      <c r="Y362" s="202" t="s">
        <v>829</v>
      </c>
      <c r="Z362" s="197">
        <v>29400000</v>
      </c>
      <c r="AA362" s="205">
        <f t="shared" si="6"/>
        <v>1</v>
      </c>
      <c r="AB362" s="210">
        <v>1</v>
      </c>
      <c r="AC362" s="202" t="s">
        <v>822</v>
      </c>
    </row>
    <row r="363" spans="1:29" ht="150" x14ac:dyDescent="0.25">
      <c r="A363" s="198">
        <v>2017</v>
      </c>
      <c r="B363" s="196">
        <v>42800</v>
      </c>
      <c r="C363" s="202" t="s">
        <v>160</v>
      </c>
      <c r="D363" s="198">
        <v>46</v>
      </c>
      <c r="E363" s="202" t="s">
        <v>821</v>
      </c>
      <c r="F363" s="198">
        <v>1</v>
      </c>
      <c r="G363" s="202" t="s">
        <v>354</v>
      </c>
      <c r="H363" s="202" t="s">
        <v>353</v>
      </c>
      <c r="I363" s="203">
        <v>1018407386</v>
      </c>
      <c r="J363" s="202" t="s">
        <v>818</v>
      </c>
      <c r="K363" s="202" t="s">
        <v>303</v>
      </c>
      <c r="L363" s="198">
        <v>273</v>
      </c>
      <c r="M363" s="198">
        <v>284</v>
      </c>
      <c r="N363" s="197">
        <v>25200000</v>
      </c>
      <c r="O363" s="202" t="s">
        <v>820</v>
      </c>
      <c r="P363" s="202">
        <v>0</v>
      </c>
      <c r="Q363" s="202" t="s">
        <v>820</v>
      </c>
      <c r="R363" s="202">
        <v>0</v>
      </c>
      <c r="S363" s="202" t="s">
        <v>849</v>
      </c>
      <c r="T363" s="196">
        <v>42801</v>
      </c>
      <c r="U363" s="204">
        <v>42984</v>
      </c>
      <c r="V363" s="202"/>
      <c r="W363" s="202" t="s">
        <v>820</v>
      </c>
      <c r="X363" s="202">
        <v>0</v>
      </c>
      <c r="Y363" s="202" t="s">
        <v>829</v>
      </c>
      <c r="Z363" s="197">
        <v>22120000</v>
      </c>
      <c r="AA363" s="205">
        <f>+Z363/N363</f>
        <v>0.87777777777777777</v>
      </c>
      <c r="AB363" s="210">
        <v>1</v>
      </c>
      <c r="AC363" s="202" t="s">
        <v>841</v>
      </c>
    </row>
    <row r="364" spans="1:29" ht="120" x14ac:dyDescent="0.25">
      <c r="A364" s="198">
        <v>2017</v>
      </c>
      <c r="B364" s="196">
        <v>42836</v>
      </c>
      <c r="C364" s="202" t="s">
        <v>160</v>
      </c>
      <c r="D364" s="198">
        <v>50</v>
      </c>
      <c r="E364" s="202" t="s">
        <v>821</v>
      </c>
      <c r="F364" s="198">
        <v>1</v>
      </c>
      <c r="G364" s="202" t="s">
        <v>547</v>
      </c>
      <c r="H364" s="202" t="s">
        <v>546</v>
      </c>
      <c r="I364" s="203">
        <v>19427171</v>
      </c>
      <c r="J364" s="202" t="s">
        <v>818</v>
      </c>
      <c r="K364" s="202" t="s">
        <v>303</v>
      </c>
      <c r="L364" s="198">
        <v>283</v>
      </c>
      <c r="M364" s="198">
        <v>324</v>
      </c>
      <c r="N364" s="197">
        <v>22500000</v>
      </c>
      <c r="O364" s="202" t="s">
        <v>820</v>
      </c>
      <c r="P364" s="202">
        <v>0</v>
      </c>
      <c r="Q364" s="202" t="s">
        <v>820</v>
      </c>
      <c r="R364" s="202">
        <v>0</v>
      </c>
      <c r="S364" s="202" t="s">
        <v>898</v>
      </c>
      <c r="T364" s="196">
        <v>42843</v>
      </c>
      <c r="U364" s="204">
        <v>43026</v>
      </c>
      <c r="V364" s="202"/>
      <c r="W364" s="202" t="s">
        <v>820</v>
      </c>
      <c r="X364" s="202">
        <v>0</v>
      </c>
      <c r="Y364" s="202" t="s">
        <v>829</v>
      </c>
      <c r="Z364" s="197">
        <v>0</v>
      </c>
      <c r="AA364" s="205">
        <f t="shared" si="6"/>
        <v>0</v>
      </c>
      <c r="AB364" s="205">
        <v>0</v>
      </c>
      <c r="AC364" s="202" t="s">
        <v>907</v>
      </c>
    </row>
    <row r="365" spans="1:29" ht="180" x14ac:dyDescent="0.25">
      <c r="A365" s="198">
        <v>2017</v>
      </c>
      <c r="B365" s="196">
        <v>42836</v>
      </c>
      <c r="C365" s="202" t="s">
        <v>160</v>
      </c>
      <c r="D365" s="198">
        <v>51</v>
      </c>
      <c r="E365" s="202" t="s">
        <v>821</v>
      </c>
      <c r="F365" s="198">
        <v>1</v>
      </c>
      <c r="G365" s="202" t="s">
        <v>550</v>
      </c>
      <c r="H365" s="202" t="s">
        <v>549</v>
      </c>
      <c r="I365" s="203">
        <v>1019026678</v>
      </c>
      <c r="J365" s="202" t="s">
        <v>818</v>
      </c>
      <c r="K365" s="202" t="s">
        <v>303</v>
      </c>
      <c r="L365" s="198">
        <v>295</v>
      </c>
      <c r="M365" s="198">
        <v>323</v>
      </c>
      <c r="N365" s="197">
        <v>38850000</v>
      </c>
      <c r="O365" s="202" t="s">
        <v>820</v>
      </c>
      <c r="P365" s="202">
        <v>0</v>
      </c>
      <c r="Q365" s="202" t="s">
        <v>820</v>
      </c>
      <c r="R365" s="202">
        <v>0</v>
      </c>
      <c r="S365" s="202" t="s">
        <v>908</v>
      </c>
      <c r="T365" s="196">
        <v>42842</v>
      </c>
      <c r="U365" s="204">
        <v>43104</v>
      </c>
      <c r="V365" s="202" t="s">
        <v>819</v>
      </c>
      <c r="W365" s="202" t="s">
        <v>820</v>
      </c>
      <c r="X365" s="202">
        <v>0</v>
      </c>
      <c r="Y365" s="202" t="s">
        <v>829</v>
      </c>
      <c r="Z365" s="197">
        <v>34800000</v>
      </c>
      <c r="AA365" s="205">
        <f>+Z365/N365</f>
        <v>0.89575289575289574</v>
      </c>
      <c r="AB365" s="205">
        <v>0.89575289575289574</v>
      </c>
      <c r="AC365" s="202" t="s">
        <v>828</v>
      </c>
    </row>
    <row r="366" spans="1:29" ht="120" x14ac:dyDescent="0.25">
      <c r="A366" s="198">
        <v>2017</v>
      </c>
      <c r="B366" s="196">
        <v>42923</v>
      </c>
      <c r="C366" s="202" t="s">
        <v>160</v>
      </c>
      <c r="D366" s="198">
        <v>61</v>
      </c>
      <c r="E366" s="202" t="s">
        <v>821</v>
      </c>
      <c r="F366" s="198">
        <v>1</v>
      </c>
      <c r="G366" s="202" t="s">
        <v>601</v>
      </c>
      <c r="H366" s="202" t="s">
        <v>194</v>
      </c>
      <c r="I366" s="203">
        <v>1010172202</v>
      </c>
      <c r="J366" s="202" t="s">
        <v>818</v>
      </c>
      <c r="K366" s="202" t="s">
        <v>303</v>
      </c>
      <c r="L366" s="198">
        <v>344</v>
      </c>
      <c r="M366" s="198">
        <v>405</v>
      </c>
      <c r="N366" s="197">
        <v>16333333</v>
      </c>
      <c r="O366" s="202" t="s">
        <v>820</v>
      </c>
      <c r="P366" s="202">
        <v>0</v>
      </c>
      <c r="Q366" s="202" t="s">
        <v>820</v>
      </c>
      <c r="R366" s="202">
        <v>0</v>
      </c>
      <c r="S366" s="202" t="s">
        <v>923</v>
      </c>
      <c r="T366" s="196">
        <v>42923</v>
      </c>
      <c r="U366" s="204">
        <v>43100</v>
      </c>
      <c r="V366" s="202"/>
      <c r="W366" s="202" t="s">
        <v>820</v>
      </c>
      <c r="X366" s="202">
        <v>0</v>
      </c>
      <c r="Y366" s="202" t="s">
        <v>829</v>
      </c>
      <c r="Z366" s="197">
        <v>14746667</v>
      </c>
      <c r="AA366" s="205">
        <f t="shared" si="6"/>
        <v>0.90285718169096285</v>
      </c>
      <c r="AB366" s="210">
        <v>1</v>
      </c>
      <c r="AC366" s="202" t="s">
        <v>841</v>
      </c>
    </row>
    <row r="367" spans="1:29" ht="135" x14ac:dyDescent="0.25">
      <c r="A367" s="198">
        <v>2017</v>
      </c>
      <c r="B367" s="196">
        <v>42983</v>
      </c>
      <c r="C367" s="202" t="s">
        <v>160</v>
      </c>
      <c r="D367" s="198">
        <v>67</v>
      </c>
      <c r="E367" s="202" t="s">
        <v>821</v>
      </c>
      <c r="F367" s="198">
        <v>1</v>
      </c>
      <c r="G367" s="202" t="s">
        <v>695</v>
      </c>
      <c r="H367" s="202" t="s">
        <v>694</v>
      </c>
      <c r="I367" s="203">
        <v>1015407312</v>
      </c>
      <c r="J367" s="202" t="s">
        <v>818</v>
      </c>
      <c r="K367" s="202" t="s">
        <v>303</v>
      </c>
      <c r="L367" s="198" t="s">
        <v>937</v>
      </c>
      <c r="M367" s="198" t="s">
        <v>938</v>
      </c>
      <c r="N367" s="197">
        <v>11124771</v>
      </c>
      <c r="O367" s="202" t="s">
        <v>820</v>
      </c>
      <c r="P367" s="202">
        <v>0</v>
      </c>
      <c r="Q367" s="202" t="s">
        <v>825</v>
      </c>
      <c r="R367" s="197">
        <v>1054935</v>
      </c>
      <c r="S367" s="202" t="s">
        <v>939</v>
      </c>
      <c r="T367" s="196">
        <v>42983</v>
      </c>
      <c r="U367" s="204">
        <v>43110</v>
      </c>
      <c r="V367" s="202" t="s">
        <v>819</v>
      </c>
      <c r="W367" s="202" t="s">
        <v>825</v>
      </c>
      <c r="X367" s="202" t="s">
        <v>935</v>
      </c>
      <c r="Y367" s="202" t="s">
        <v>829</v>
      </c>
      <c r="Z367" s="197">
        <v>9590320</v>
      </c>
      <c r="AA367" s="205">
        <f>+Z367/(N367+R367)</f>
        <v>0.78740160066261045</v>
      </c>
      <c r="AB367" s="210">
        <v>0.78740160066261045</v>
      </c>
      <c r="AC367" s="202" t="s">
        <v>828</v>
      </c>
    </row>
    <row r="368" spans="1:29" ht="90" x14ac:dyDescent="0.25">
      <c r="A368" s="198">
        <v>2017</v>
      </c>
      <c r="B368" s="196">
        <v>43007</v>
      </c>
      <c r="C368" s="202" t="s">
        <v>160</v>
      </c>
      <c r="D368" s="198">
        <v>81</v>
      </c>
      <c r="E368" s="202" t="s">
        <v>821</v>
      </c>
      <c r="F368" s="198">
        <v>1</v>
      </c>
      <c r="G368" s="202" t="s">
        <v>707</v>
      </c>
      <c r="H368" s="202" t="s">
        <v>71</v>
      </c>
      <c r="I368" s="203">
        <v>1016016305</v>
      </c>
      <c r="J368" s="202" t="s">
        <v>818</v>
      </c>
      <c r="K368" s="202" t="s">
        <v>303</v>
      </c>
      <c r="L368" s="198">
        <v>406</v>
      </c>
      <c r="M368" s="198">
        <v>483</v>
      </c>
      <c r="N368" s="197">
        <v>13500000</v>
      </c>
      <c r="O368" s="202" t="s">
        <v>820</v>
      </c>
      <c r="P368" s="202">
        <v>0</v>
      </c>
      <c r="Q368" s="202" t="s">
        <v>820</v>
      </c>
      <c r="R368" s="202">
        <v>0</v>
      </c>
      <c r="S368" s="202" t="s">
        <v>906</v>
      </c>
      <c r="T368" s="196">
        <v>43007</v>
      </c>
      <c r="U368" s="204">
        <v>43087</v>
      </c>
      <c r="V368" s="202"/>
      <c r="W368" s="202" t="s">
        <v>820</v>
      </c>
      <c r="X368" s="202">
        <v>0</v>
      </c>
      <c r="Y368" s="202" t="s">
        <v>829</v>
      </c>
      <c r="Z368" s="197">
        <v>11400000</v>
      </c>
      <c r="AA368" s="205">
        <f t="shared" si="6"/>
        <v>0.84444444444444444</v>
      </c>
      <c r="AB368" s="210">
        <v>1</v>
      </c>
      <c r="AC368" s="202" t="s">
        <v>841</v>
      </c>
    </row>
    <row r="369" spans="1:29" ht="120" x14ac:dyDescent="0.25">
      <c r="A369" s="198">
        <v>2017</v>
      </c>
      <c r="B369" s="196">
        <v>43010</v>
      </c>
      <c r="C369" s="202" t="s">
        <v>160</v>
      </c>
      <c r="D369" s="198">
        <v>83</v>
      </c>
      <c r="E369" s="202" t="s">
        <v>821</v>
      </c>
      <c r="F369" s="198">
        <v>1</v>
      </c>
      <c r="G369" s="202" t="s">
        <v>714</v>
      </c>
      <c r="H369" s="202" t="s">
        <v>713</v>
      </c>
      <c r="I369" s="203">
        <v>1121897846</v>
      </c>
      <c r="J369" s="202" t="s">
        <v>818</v>
      </c>
      <c r="K369" s="202" t="s">
        <v>303</v>
      </c>
      <c r="L369" s="198">
        <v>408</v>
      </c>
      <c r="M369" s="198">
        <v>500</v>
      </c>
      <c r="N369" s="197">
        <v>12180000</v>
      </c>
      <c r="O369" s="202" t="s">
        <v>820</v>
      </c>
      <c r="P369" s="202">
        <v>0</v>
      </c>
      <c r="Q369" s="202" t="s">
        <v>820</v>
      </c>
      <c r="R369" s="202">
        <v>0</v>
      </c>
      <c r="S369" s="202" t="s">
        <v>955</v>
      </c>
      <c r="T369" s="196">
        <v>43011</v>
      </c>
      <c r="U369" s="204">
        <v>43098</v>
      </c>
      <c r="V369" s="202"/>
      <c r="W369" s="202" t="s">
        <v>820</v>
      </c>
      <c r="X369" s="202">
        <v>0</v>
      </c>
      <c r="Y369" s="202" t="s">
        <v>829</v>
      </c>
      <c r="Z369" s="197">
        <v>10080000</v>
      </c>
      <c r="AA369" s="205">
        <f t="shared" si="6"/>
        <v>0.82758620689655171</v>
      </c>
      <c r="AB369" s="210">
        <v>1</v>
      </c>
      <c r="AC369" s="202" t="s">
        <v>841</v>
      </c>
    </row>
    <row r="370" spans="1:29" ht="150" x14ac:dyDescent="0.25">
      <c r="A370" s="198">
        <v>2017</v>
      </c>
      <c r="B370" s="196">
        <v>43010</v>
      </c>
      <c r="C370" s="202" t="s">
        <v>160</v>
      </c>
      <c r="D370" s="198">
        <v>85</v>
      </c>
      <c r="E370" s="202" t="s">
        <v>821</v>
      </c>
      <c r="F370" s="198">
        <v>1</v>
      </c>
      <c r="G370" s="202" t="s">
        <v>712</v>
      </c>
      <c r="H370" s="202" t="s">
        <v>711</v>
      </c>
      <c r="I370" s="203">
        <v>1030673686</v>
      </c>
      <c r="J370" s="202" t="s">
        <v>818</v>
      </c>
      <c r="K370" s="202" t="s">
        <v>303</v>
      </c>
      <c r="L370" s="198">
        <v>414</v>
      </c>
      <c r="M370" s="198">
        <v>499</v>
      </c>
      <c r="N370" s="197">
        <v>4060000</v>
      </c>
      <c r="O370" s="202" t="s">
        <v>820</v>
      </c>
      <c r="P370" s="202">
        <v>0</v>
      </c>
      <c r="Q370" s="202" t="s">
        <v>820</v>
      </c>
      <c r="R370" s="202">
        <v>0</v>
      </c>
      <c r="S370" s="202" t="s">
        <v>955</v>
      </c>
      <c r="T370" s="196">
        <v>43011</v>
      </c>
      <c r="U370" s="204">
        <v>43098</v>
      </c>
      <c r="V370" s="202"/>
      <c r="W370" s="202" t="s">
        <v>820</v>
      </c>
      <c r="X370" s="202">
        <v>0</v>
      </c>
      <c r="Y370" s="202" t="s">
        <v>829</v>
      </c>
      <c r="Z370" s="197">
        <v>3360000</v>
      </c>
      <c r="AA370" s="205">
        <f t="shared" si="6"/>
        <v>0.82758620689655171</v>
      </c>
      <c r="AB370" s="210">
        <v>1</v>
      </c>
      <c r="AC370" s="202" t="s">
        <v>841</v>
      </c>
    </row>
    <row r="371" spans="1:29" ht="105" x14ac:dyDescent="0.25">
      <c r="A371" s="198">
        <v>2017</v>
      </c>
      <c r="B371" s="196">
        <v>43017</v>
      </c>
      <c r="C371" s="202" t="s">
        <v>160</v>
      </c>
      <c r="D371" s="198">
        <v>86</v>
      </c>
      <c r="E371" s="202" t="s">
        <v>821</v>
      </c>
      <c r="F371" s="198">
        <v>1</v>
      </c>
      <c r="G371" s="202" t="s">
        <v>729</v>
      </c>
      <c r="H371" s="202" t="s">
        <v>728</v>
      </c>
      <c r="I371" s="203">
        <v>10772968</v>
      </c>
      <c r="J371" s="202" t="s">
        <v>818</v>
      </c>
      <c r="K371" s="202" t="s">
        <v>303</v>
      </c>
      <c r="L371" s="198">
        <v>432</v>
      </c>
      <c r="M371" s="198">
        <v>517</v>
      </c>
      <c r="N371" s="197">
        <v>12000000</v>
      </c>
      <c r="O371" s="202" t="s">
        <v>820</v>
      </c>
      <c r="P371" s="202">
        <v>0</v>
      </c>
      <c r="Q371" s="202" t="s">
        <v>820</v>
      </c>
      <c r="R371" s="202">
        <v>0</v>
      </c>
      <c r="S371" s="202" t="s">
        <v>851</v>
      </c>
      <c r="T371" s="196">
        <v>43019</v>
      </c>
      <c r="U371" s="204">
        <v>43099</v>
      </c>
      <c r="V371" s="202"/>
      <c r="W371" s="202" t="s">
        <v>820</v>
      </c>
      <c r="X371" s="202">
        <v>0</v>
      </c>
      <c r="Y371" s="202" t="s">
        <v>829</v>
      </c>
      <c r="Z371" s="197">
        <v>9600000</v>
      </c>
      <c r="AA371" s="205">
        <f t="shared" si="6"/>
        <v>0.8</v>
      </c>
      <c r="AB371" s="210">
        <v>1</v>
      </c>
      <c r="AC371" s="202" t="s">
        <v>841</v>
      </c>
    </row>
    <row r="372" spans="1:29" ht="120" x14ac:dyDescent="0.25">
      <c r="A372" s="198">
        <v>2017</v>
      </c>
      <c r="B372" s="196">
        <v>43028</v>
      </c>
      <c r="C372" s="202" t="s">
        <v>160</v>
      </c>
      <c r="D372" s="198">
        <v>89</v>
      </c>
      <c r="E372" s="202" t="s">
        <v>821</v>
      </c>
      <c r="F372" s="198">
        <v>1</v>
      </c>
      <c r="G372" s="202" t="s">
        <v>731</v>
      </c>
      <c r="H372" s="202" t="s">
        <v>200</v>
      </c>
      <c r="I372" s="203">
        <v>52104732</v>
      </c>
      <c r="J372" s="202" t="s">
        <v>818</v>
      </c>
      <c r="K372" s="202" t="s">
        <v>303</v>
      </c>
      <c r="L372" s="198">
        <v>439</v>
      </c>
      <c r="M372" s="198">
        <v>524</v>
      </c>
      <c r="N372" s="197">
        <v>9660000</v>
      </c>
      <c r="O372" s="202" t="s">
        <v>820</v>
      </c>
      <c r="P372" s="202">
        <v>0</v>
      </c>
      <c r="Q372" s="202" t="s">
        <v>820</v>
      </c>
      <c r="R372" s="202">
        <v>0</v>
      </c>
      <c r="S372" s="202" t="s">
        <v>957</v>
      </c>
      <c r="T372" s="196">
        <v>43031</v>
      </c>
      <c r="U372" s="204">
        <v>43100</v>
      </c>
      <c r="V372" s="202"/>
      <c r="W372" s="202" t="s">
        <v>820</v>
      </c>
      <c r="X372" s="202">
        <v>0</v>
      </c>
      <c r="Y372" s="202" t="s">
        <v>829</v>
      </c>
      <c r="Z372" s="197">
        <v>7280000</v>
      </c>
      <c r="AA372" s="205">
        <f t="shared" si="6"/>
        <v>0.75362318840579712</v>
      </c>
      <c r="AB372" s="210">
        <v>1</v>
      </c>
      <c r="AC372" s="202" t="s">
        <v>841</v>
      </c>
    </row>
    <row r="373" spans="1:29" ht="120" x14ac:dyDescent="0.25">
      <c r="A373" s="198">
        <v>2017</v>
      </c>
      <c r="B373" s="196">
        <v>43035</v>
      </c>
      <c r="C373" s="202" t="s">
        <v>160</v>
      </c>
      <c r="D373" s="198">
        <v>90</v>
      </c>
      <c r="E373" s="202" t="s">
        <v>821</v>
      </c>
      <c r="F373" s="198">
        <v>1</v>
      </c>
      <c r="G373" s="202" t="s">
        <v>733</v>
      </c>
      <c r="H373" s="202" t="s">
        <v>732</v>
      </c>
      <c r="I373" s="203">
        <v>13449017</v>
      </c>
      <c r="J373" s="202" t="s">
        <v>818</v>
      </c>
      <c r="K373" s="202" t="s">
        <v>303</v>
      </c>
      <c r="L373" s="198">
        <v>446</v>
      </c>
      <c r="M373" s="198">
        <v>528</v>
      </c>
      <c r="N373" s="197">
        <v>9450000</v>
      </c>
      <c r="O373" s="202" t="s">
        <v>820</v>
      </c>
      <c r="P373" s="202">
        <v>0</v>
      </c>
      <c r="Q373" s="202" t="s">
        <v>820</v>
      </c>
      <c r="R373" s="202">
        <v>0</v>
      </c>
      <c r="S373" s="202" t="s">
        <v>958</v>
      </c>
      <c r="T373" s="196">
        <v>43039</v>
      </c>
      <c r="U373" s="204">
        <v>43102</v>
      </c>
      <c r="V373" s="202" t="s">
        <v>819</v>
      </c>
      <c r="W373" s="202" t="s">
        <v>820</v>
      </c>
      <c r="X373" s="202">
        <v>0</v>
      </c>
      <c r="Y373" s="202" t="s">
        <v>829</v>
      </c>
      <c r="Z373" s="197">
        <v>6750000</v>
      </c>
      <c r="AA373" s="205">
        <f t="shared" si="6"/>
        <v>0.7142857142857143</v>
      </c>
      <c r="AB373" s="208">
        <v>0.7142857142857143</v>
      </c>
      <c r="AC373" s="202" t="s">
        <v>828</v>
      </c>
    </row>
    <row r="374" spans="1:29" ht="120" x14ac:dyDescent="0.25">
      <c r="A374" s="198">
        <v>2017</v>
      </c>
      <c r="B374" s="196">
        <v>43042</v>
      </c>
      <c r="C374" s="202" t="s">
        <v>160</v>
      </c>
      <c r="D374" s="198">
        <v>92</v>
      </c>
      <c r="E374" s="202" t="s">
        <v>821</v>
      </c>
      <c r="F374" s="198">
        <v>1</v>
      </c>
      <c r="G374" s="202" t="s">
        <v>733</v>
      </c>
      <c r="H374" s="202" t="s">
        <v>736</v>
      </c>
      <c r="I374" s="203">
        <v>1032449032</v>
      </c>
      <c r="J374" s="202" t="s">
        <v>818</v>
      </c>
      <c r="K374" s="202" t="s">
        <v>303</v>
      </c>
      <c r="L374" s="198">
        <v>453</v>
      </c>
      <c r="M374" s="198">
        <v>552</v>
      </c>
      <c r="N374" s="197">
        <v>8550000</v>
      </c>
      <c r="O374" s="202" t="s">
        <v>820</v>
      </c>
      <c r="P374" s="202">
        <v>0</v>
      </c>
      <c r="Q374" s="202" t="s">
        <v>820</v>
      </c>
      <c r="R374" s="202">
        <v>0</v>
      </c>
      <c r="S374" s="202" t="s">
        <v>959</v>
      </c>
      <c r="T374" s="196">
        <v>43049</v>
      </c>
      <c r="U374" s="204">
        <v>43105</v>
      </c>
      <c r="V374" s="202" t="s">
        <v>819</v>
      </c>
      <c r="W374" s="202" t="s">
        <v>820</v>
      </c>
      <c r="X374" s="202">
        <v>0</v>
      </c>
      <c r="Y374" s="202" t="s">
        <v>829</v>
      </c>
      <c r="Z374" s="197">
        <v>5250000</v>
      </c>
      <c r="AA374" s="205">
        <f t="shared" si="6"/>
        <v>0.61403508771929827</v>
      </c>
      <c r="AB374" s="208">
        <v>0.98425196850393704</v>
      </c>
      <c r="AC374" s="202" t="s">
        <v>828</v>
      </c>
    </row>
    <row r="375" spans="1:29" ht="165" x14ac:dyDescent="0.25">
      <c r="A375" s="198">
        <v>2017</v>
      </c>
      <c r="B375" s="196">
        <v>43059</v>
      </c>
      <c r="C375" s="202" t="s">
        <v>160</v>
      </c>
      <c r="D375" s="198">
        <v>97</v>
      </c>
      <c r="E375" s="202" t="s">
        <v>821</v>
      </c>
      <c r="F375" s="198">
        <v>1</v>
      </c>
      <c r="G375" s="202" t="s">
        <v>742</v>
      </c>
      <c r="H375" s="202" t="s">
        <v>353</v>
      </c>
      <c r="I375" s="203">
        <v>1018407386</v>
      </c>
      <c r="J375" s="202" t="s">
        <v>818</v>
      </c>
      <c r="K375" s="202" t="s">
        <v>303</v>
      </c>
      <c r="L375" s="198">
        <v>461</v>
      </c>
      <c r="M375" s="198">
        <v>569</v>
      </c>
      <c r="N375" s="197">
        <v>5600000</v>
      </c>
      <c r="O375" s="202" t="s">
        <v>820</v>
      </c>
      <c r="P375" s="202">
        <v>0</v>
      </c>
      <c r="Q375" s="202" t="s">
        <v>820</v>
      </c>
      <c r="R375" s="202">
        <v>0</v>
      </c>
      <c r="S375" s="202" t="s">
        <v>964</v>
      </c>
      <c r="T375" s="196">
        <v>43060</v>
      </c>
      <c r="U375" s="204">
        <v>43099</v>
      </c>
      <c r="V375" s="202"/>
      <c r="W375" s="202" t="s">
        <v>820</v>
      </c>
      <c r="X375" s="202">
        <v>0</v>
      </c>
      <c r="Y375" s="202" t="s">
        <v>829</v>
      </c>
      <c r="Z375" s="197">
        <v>3360000</v>
      </c>
      <c r="AA375" s="205">
        <f t="shared" ref="AA375:AA382" si="7">+Z375/N375</f>
        <v>0.6</v>
      </c>
      <c r="AB375" s="210">
        <v>1</v>
      </c>
      <c r="AC375" s="202" t="s">
        <v>841</v>
      </c>
    </row>
    <row r="376" spans="1:29" ht="90" x14ac:dyDescent="0.25">
      <c r="A376" s="198">
        <v>2017</v>
      </c>
      <c r="B376" s="196">
        <v>43062</v>
      </c>
      <c r="C376" s="202" t="s">
        <v>160</v>
      </c>
      <c r="D376" s="198">
        <v>98</v>
      </c>
      <c r="E376" s="202" t="s">
        <v>821</v>
      </c>
      <c r="F376" s="198">
        <v>1</v>
      </c>
      <c r="G376" s="202" t="s">
        <v>744</v>
      </c>
      <c r="H376" s="202" t="s">
        <v>743</v>
      </c>
      <c r="I376" s="203">
        <v>79634980</v>
      </c>
      <c r="J376" s="202" t="s">
        <v>818</v>
      </c>
      <c r="K376" s="202" t="s">
        <v>303</v>
      </c>
      <c r="L376" s="198">
        <v>462</v>
      </c>
      <c r="M376" s="198">
        <v>572</v>
      </c>
      <c r="N376" s="197">
        <v>5700000</v>
      </c>
      <c r="O376" s="202" t="s">
        <v>820</v>
      </c>
      <c r="P376" s="202">
        <v>0</v>
      </c>
      <c r="Q376" s="202" t="s">
        <v>820</v>
      </c>
      <c r="R376" s="202">
        <v>0</v>
      </c>
      <c r="S376" s="202" t="s">
        <v>965</v>
      </c>
      <c r="T376" s="196">
        <v>43062</v>
      </c>
      <c r="U376" s="204">
        <v>43099</v>
      </c>
      <c r="V376" s="202"/>
      <c r="W376" s="202" t="s">
        <v>820</v>
      </c>
      <c r="X376" s="202">
        <v>0</v>
      </c>
      <c r="Y376" s="202" t="s">
        <v>829</v>
      </c>
      <c r="Z376" s="197">
        <v>0</v>
      </c>
      <c r="AA376" s="205">
        <f t="shared" si="7"/>
        <v>0</v>
      </c>
      <c r="AB376" s="210">
        <v>1</v>
      </c>
      <c r="AC376" s="202" t="s">
        <v>841</v>
      </c>
    </row>
    <row r="377" spans="1:29" ht="180" x14ac:dyDescent="0.25">
      <c r="A377" s="198">
        <v>2017</v>
      </c>
      <c r="B377" s="196">
        <v>43080</v>
      </c>
      <c r="C377" s="202" t="s">
        <v>160</v>
      </c>
      <c r="D377" s="198">
        <v>103</v>
      </c>
      <c r="E377" s="202" t="s">
        <v>821</v>
      </c>
      <c r="F377" s="198">
        <v>1</v>
      </c>
      <c r="G377" s="202" t="s">
        <v>751</v>
      </c>
      <c r="H377" s="202" t="s">
        <v>750</v>
      </c>
      <c r="I377" s="203">
        <v>1014194232</v>
      </c>
      <c r="J377" s="202" t="s">
        <v>818</v>
      </c>
      <c r="K377" s="202" t="s">
        <v>303</v>
      </c>
      <c r="L377" s="198">
        <v>478</v>
      </c>
      <c r="M377" s="198">
        <v>598</v>
      </c>
      <c r="N377" s="197">
        <v>1239000</v>
      </c>
      <c r="O377" s="202" t="s">
        <v>820</v>
      </c>
      <c r="P377" s="202">
        <v>0</v>
      </c>
      <c r="Q377" s="202" t="s">
        <v>820</v>
      </c>
      <c r="R377" s="202">
        <v>0</v>
      </c>
      <c r="S377" s="202" t="s">
        <v>967</v>
      </c>
      <c r="T377" s="196">
        <v>43080</v>
      </c>
      <c r="U377" s="204">
        <v>43100</v>
      </c>
      <c r="V377" s="202"/>
      <c r="W377" s="202" t="s">
        <v>820</v>
      </c>
      <c r="X377" s="202">
        <v>0</v>
      </c>
      <c r="Y377" s="202" t="s">
        <v>829</v>
      </c>
      <c r="Z377" s="197">
        <v>0</v>
      </c>
      <c r="AA377" s="205">
        <f t="shared" si="7"/>
        <v>0</v>
      </c>
      <c r="AB377" s="210">
        <v>1</v>
      </c>
      <c r="AC377" s="202" t="s">
        <v>841</v>
      </c>
    </row>
    <row r="378" spans="1:29" ht="75" x14ac:dyDescent="0.25">
      <c r="A378" s="198">
        <v>2017</v>
      </c>
      <c r="B378" s="196">
        <v>43048</v>
      </c>
      <c r="C378" s="202" t="s">
        <v>90</v>
      </c>
      <c r="D378" s="198">
        <v>1</v>
      </c>
      <c r="E378" s="202" t="s">
        <v>821</v>
      </c>
      <c r="F378" s="198">
        <v>1</v>
      </c>
      <c r="G378" s="202" t="s">
        <v>741</v>
      </c>
      <c r="H378" s="202" t="s">
        <v>740</v>
      </c>
      <c r="I378" s="203">
        <v>830128286</v>
      </c>
      <c r="J378" s="202" t="s">
        <v>818</v>
      </c>
      <c r="K378" s="202" t="s">
        <v>303</v>
      </c>
      <c r="L378" s="198">
        <v>457</v>
      </c>
      <c r="M378" s="198">
        <v>559</v>
      </c>
      <c r="N378" s="197">
        <v>56500000</v>
      </c>
      <c r="O378" s="202" t="s">
        <v>820</v>
      </c>
      <c r="P378" s="202">
        <v>0</v>
      </c>
      <c r="Q378" s="202" t="s">
        <v>820</v>
      </c>
      <c r="R378" s="202">
        <v>0</v>
      </c>
      <c r="S378" s="202" t="s">
        <v>848</v>
      </c>
      <c r="T378" s="196">
        <v>43070</v>
      </c>
      <c r="U378" s="204">
        <v>43281</v>
      </c>
      <c r="V378" s="202" t="s">
        <v>819</v>
      </c>
      <c r="W378" s="202" t="s">
        <v>820</v>
      </c>
      <c r="X378" s="202">
        <v>0</v>
      </c>
      <c r="Y378" s="202" t="s">
        <v>829</v>
      </c>
      <c r="Z378" s="197">
        <v>0</v>
      </c>
      <c r="AA378" s="205">
        <f t="shared" si="7"/>
        <v>0</v>
      </c>
      <c r="AB378" s="209">
        <v>0</v>
      </c>
      <c r="AC378" s="202" t="s">
        <v>828</v>
      </c>
    </row>
    <row r="379" spans="1:29" ht="165" x14ac:dyDescent="0.25">
      <c r="A379" s="198">
        <v>2017</v>
      </c>
      <c r="B379" s="196">
        <v>42723</v>
      </c>
      <c r="C379" s="202" t="s">
        <v>158</v>
      </c>
      <c r="D379" s="198">
        <v>83</v>
      </c>
      <c r="E379" s="202" t="s">
        <v>842</v>
      </c>
      <c r="F379" s="198">
        <v>2</v>
      </c>
      <c r="G379" s="202" t="s">
        <v>554</v>
      </c>
      <c r="H379" s="202" t="s">
        <v>241</v>
      </c>
      <c r="I379" s="203">
        <v>900001632</v>
      </c>
      <c r="J379" s="202" t="s">
        <v>818</v>
      </c>
      <c r="K379" s="202" t="s">
        <v>552</v>
      </c>
      <c r="L379" s="198">
        <v>298</v>
      </c>
      <c r="M379" s="198">
        <v>327</v>
      </c>
      <c r="N379" s="202"/>
      <c r="O379" s="202" t="s">
        <v>820</v>
      </c>
      <c r="P379" s="202">
        <v>0</v>
      </c>
      <c r="Q379" s="202" t="s">
        <v>825</v>
      </c>
      <c r="R379" s="197">
        <v>7500000</v>
      </c>
      <c r="S379" s="202" t="s">
        <v>898</v>
      </c>
      <c r="T379" s="196">
        <v>42751</v>
      </c>
      <c r="U379" s="204">
        <v>42901</v>
      </c>
      <c r="V379" s="204">
        <v>43025</v>
      </c>
      <c r="W379" s="202" t="s">
        <v>820</v>
      </c>
      <c r="X379" s="202">
        <v>0</v>
      </c>
      <c r="Y379" s="202" t="s">
        <v>829</v>
      </c>
      <c r="Z379" s="197">
        <v>7500000</v>
      </c>
      <c r="AA379" s="205">
        <f>+Z379/R379</f>
        <v>1</v>
      </c>
      <c r="AB379" s="210">
        <v>1</v>
      </c>
      <c r="AC379" s="202" t="s">
        <v>822</v>
      </c>
    </row>
    <row r="380" spans="1:29" ht="105" x14ac:dyDescent="0.25">
      <c r="A380" s="198">
        <v>2017</v>
      </c>
      <c r="B380" s="196">
        <v>43049</v>
      </c>
      <c r="C380" s="202" t="s">
        <v>158</v>
      </c>
      <c r="D380" s="198">
        <v>96</v>
      </c>
      <c r="E380" s="202" t="s">
        <v>842</v>
      </c>
      <c r="F380" s="198">
        <v>4</v>
      </c>
      <c r="G380" s="202" t="s">
        <v>755</v>
      </c>
      <c r="H380" s="202" t="s">
        <v>754</v>
      </c>
      <c r="I380" s="203">
        <v>800081700</v>
      </c>
      <c r="J380" s="202" t="s">
        <v>818</v>
      </c>
      <c r="K380" s="202" t="s">
        <v>552</v>
      </c>
      <c r="L380" s="198" t="s">
        <v>962</v>
      </c>
      <c r="M380" s="198" t="s">
        <v>963</v>
      </c>
      <c r="N380" s="197">
        <v>20000000</v>
      </c>
      <c r="O380" s="202" t="s">
        <v>820</v>
      </c>
      <c r="P380" s="202">
        <v>0</v>
      </c>
      <c r="Q380" s="202" t="s">
        <v>825</v>
      </c>
      <c r="R380" s="197">
        <v>10000000</v>
      </c>
      <c r="S380" s="202" t="s">
        <v>898</v>
      </c>
      <c r="T380" s="196">
        <v>43049</v>
      </c>
      <c r="U380" s="204">
        <v>43199</v>
      </c>
      <c r="V380" s="202" t="s">
        <v>819</v>
      </c>
      <c r="W380" s="202" t="s">
        <v>820</v>
      </c>
      <c r="X380" s="202">
        <v>0</v>
      </c>
      <c r="Y380" s="202" t="s">
        <v>829</v>
      </c>
      <c r="Z380" s="197">
        <v>6373000</v>
      </c>
      <c r="AA380" s="205">
        <f>+Z380/(N380+R380)</f>
        <v>0.21243333333333334</v>
      </c>
      <c r="AB380" s="208">
        <v>0.21243333333333334</v>
      </c>
      <c r="AC380" s="202" t="s">
        <v>828</v>
      </c>
    </row>
    <row r="381" spans="1:29" ht="75" x14ac:dyDescent="0.25">
      <c r="A381" s="198">
        <v>2017</v>
      </c>
      <c r="B381" s="196">
        <v>43084</v>
      </c>
      <c r="C381" s="202" t="s">
        <v>158</v>
      </c>
      <c r="D381" s="198">
        <v>107</v>
      </c>
      <c r="E381" s="202" t="s">
        <v>842</v>
      </c>
      <c r="F381" s="198">
        <v>5</v>
      </c>
      <c r="G381" s="202" t="s">
        <v>753</v>
      </c>
      <c r="H381" s="202" t="s">
        <v>752</v>
      </c>
      <c r="I381" s="203">
        <v>900080875</v>
      </c>
      <c r="J381" s="202" t="s">
        <v>818</v>
      </c>
      <c r="K381" s="202" t="s">
        <v>552</v>
      </c>
      <c r="L381" s="198">
        <v>466</v>
      </c>
      <c r="M381" s="198">
        <v>602</v>
      </c>
      <c r="N381" s="197">
        <v>15170600</v>
      </c>
      <c r="O381" s="202" t="s">
        <v>820</v>
      </c>
      <c r="P381" s="202">
        <v>0</v>
      </c>
      <c r="Q381" s="202" t="s">
        <v>820</v>
      </c>
      <c r="R381" s="202">
        <v>0</v>
      </c>
      <c r="S381" s="202" t="s">
        <v>876</v>
      </c>
      <c r="T381" s="196"/>
      <c r="U381" s="202"/>
      <c r="V381" s="202" t="s">
        <v>819</v>
      </c>
      <c r="W381" s="202" t="s">
        <v>820</v>
      </c>
      <c r="X381" s="202">
        <v>0</v>
      </c>
      <c r="Y381" s="202" t="s">
        <v>829</v>
      </c>
      <c r="Z381" s="197">
        <v>0</v>
      </c>
      <c r="AA381" s="205">
        <f t="shared" si="7"/>
        <v>0</v>
      </c>
      <c r="AB381" s="208">
        <v>0</v>
      </c>
      <c r="AC381" s="202" t="s">
        <v>850</v>
      </c>
    </row>
    <row r="382" spans="1:29" ht="135" x14ac:dyDescent="0.25">
      <c r="A382" s="198">
        <v>2017</v>
      </c>
      <c r="B382" s="196">
        <v>43091</v>
      </c>
      <c r="C382" s="202" t="s">
        <v>5</v>
      </c>
      <c r="D382" s="198">
        <v>112</v>
      </c>
      <c r="E382" s="202" t="s">
        <v>845</v>
      </c>
      <c r="F382" s="198">
        <v>3</v>
      </c>
      <c r="G382" s="202" t="s">
        <v>789</v>
      </c>
      <c r="H382" s="202" t="s">
        <v>788</v>
      </c>
      <c r="I382" s="203">
        <v>830083016</v>
      </c>
      <c r="J382" s="202" t="s">
        <v>818</v>
      </c>
      <c r="K382" s="202" t="s">
        <v>552</v>
      </c>
      <c r="L382" s="198">
        <v>465</v>
      </c>
      <c r="M382" s="198">
        <v>636</v>
      </c>
      <c r="N382" s="197">
        <v>60767015</v>
      </c>
      <c r="O382" s="202" t="s">
        <v>820</v>
      </c>
      <c r="P382" s="202">
        <v>0</v>
      </c>
      <c r="Q382" s="202" t="s">
        <v>820</v>
      </c>
      <c r="R382" s="202">
        <v>0</v>
      </c>
      <c r="S382" s="202" t="s">
        <v>876</v>
      </c>
      <c r="T382" s="196"/>
      <c r="U382" s="202"/>
      <c r="V382" s="202" t="s">
        <v>819</v>
      </c>
      <c r="W382" s="202" t="s">
        <v>820</v>
      </c>
      <c r="X382" s="202">
        <v>0</v>
      </c>
      <c r="Y382" s="202" t="s">
        <v>829</v>
      </c>
      <c r="Z382" s="197">
        <v>0</v>
      </c>
      <c r="AA382" s="205">
        <f t="shared" si="7"/>
        <v>0</v>
      </c>
      <c r="AB382" s="208">
        <v>0</v>
      </c>
      <c r="AC382" s="202" t="s">
        <v>850</v>
      </c>
    </row>
    <row r="383" spans="1:29" x14ac:dyDescent="0.25">
      <c r="N383" s="219"/>
      <c r="P383" s="200"/>
      <c r="R383" s="219"/>
      <c r="X383" s="200"/>
      <c r="Z383" s="215"/>
      <c r="AB383" s="200"/>
    </row>
    <row r="385" spans="18:18" x14ac:dyDescent="0.25">
      <c r="R385" s="220"/>
    </row>
    <row r="402" spans="14:18" x14ac:dyDescent="0.25">
      <c r="N402" s="217"/>
    </row>
    <row r="403" spans="14:18" x14ac:dyDescent="0.25">
      <c r="N403" s="217"/>
    </row>
    <row r="404" spans="14:18" x14ac:dyDescent="0.25">
      <c r="N404" s="217"/>
      <c r="R404" s="218"/>
    </row>
    <row r="405" spans="14:18" x14ac:dyDescent="0.25">
      <c r="N405" s="217"/>
    </row>
    <row r="406" spans="14:18" x14ac:dyDescent="0.25">
      <c r="N406" s="217"/>
    </row>
  </sheetData>
  <autoFilter ref="A5:AC383"/>
  <mergeCells count="4">
    <mergeCell ref="C1:AC1"/>
    <mergeCell ref="C2:AC2"/>
    <mergeCell ref="C3:AC3"/>
    <mergeCell ref="C4:A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3" zoomScale="70" zoomScaleNormal="70" workbookViewId="0">
      <selection activeCell="C52" sqref="C52"/>
    </sheetView>
  </sheetViews>
  <sheetFormatPr baseColWidth="10" defaultRowHeight="15" x14ac:dyDescent="0.25"/>
  <cols>
    <col min="1" max="1" width="34.7109375" style="30" customWidth="1"/>
    <col min="2" max="2" width="31.5703125" style="107" customWidth="1"/>
    <col min="3" max="3" width="29.28515625" style="101" customWidth="1"/>
    <col min="4" max="4" width="25.42578125" style="101" customWidth="1"/>
    <col min="5" max="6" width="11.42578125" style="100"/>
    <col min="7" max="7" width="44" style="100" customWidth="1"/>
    <col min="8" max="8" width="11.5703125" style="100" bestFit="1" customWidth="1"/>
    <col min="9" max="9" width="16.7109375" style="100" bestFit="1" customWidth="1"/>
    <col min="10" max="10" width="14" style="100" bestFit="1" customWidth="1"/>
    <col min="11" max="16384" width="11.42578125" style="100"/>
  </cols>
  <sheetData>
    <row r="1" spans="1:10" x14ac:dyDescent="0.25">
      <c r="A1" s="100"/>
      <c r="B1" s="100"/>
    </row>
    <row r="2" spans="1:10" x14ac:dyDescent="0.25">
      <c r="A2" s="123" t="s">
        <v>795</v>
      </c>
      <c r="B2" s="124" t="s">
        <v>976</v>
      </c>
    </row>
    <row r="4" spans="1:10" x14ac:dyDescent="0.25">
      <c r="A4" s="99" t="s">
        <v>973</v>
      </c>
      <c r="B4" s="107" t="s">
        <v>977</v>
      </c>
      <c r="C4" s="100" t="s">
        <v>978</v>
      </c>
      <c r="D4" s="100" t="s">
        <v>983</v>
      </c>
      <c r="G4" s="101" t="s">
        <v>973</v>
      </c>
      <c r="H4" s="101" t="s">
        <v>977</v>
      </c>
      <c r="I4" s="101" t="s">
        <v>978</v>
      </c>
      <c r="J4" s="101" t="s">
        <v>983</v>
      </c>
    </row>
    <row r="5" spans="1:10" s="114" customFormat="1" x14ac:dyDescent="0.25">
      <c r="A5" s="111" t="s">
        <v>966</v>
      </c>
      <c r="B5" s="112">
        <v>2</v>
      </c>
      <c r="C5" s="138">
        <v>681436888</v>
      </c>
      <c r="D5" s="138">
        <v>0</v>
      </c>
      <c r="G5" s="111" t="s">
        <v>966</v>
      </c>
      <c r="H5" s="112">
        <v>2</v>
      </c>
      <c r="I5" s="113">
        <v>681436888</v>
      </c>
      <c r="J5" s="113">
        <v>0</v>
      </c>
    </row>
    <row r="6" spans="1:10" s="104" customFormat="1" x14ac:dyDescent="0.25">
      <c r="A6" s="103" t="s">
        <v>821</v>
      </c>
      <c r="B6" s="110">
        <v>93</v>
      </c>
      <c r="C6" s="139">
        <v>2174802519</v>
      </c>
      <c r="D6" s="139">
        <v>671397509</v>
      </c>
      <c r="G6" s="103" t="s">
        <v>821</v>
      </c>
      <c r="H6" s="110">
        <v>94</v>
      </c>
      <c r="I6" s="105">
        <v>2502802519</v>
      </c>
      <c r="J6" s="105">
        <v>671397509</v>
      </c>
    </row>
    <row r="7" spans="1:10" s="118" customFormat="1" x14ac:dyDescent="0.25">
      <c r="A7" s="119" t="s">
        <v>836</v>
      </c>
      <c r="B7" s="120">
        <v>5</v>
      </c>
      <c r="C7" s="140">
        <v>7012448417</v>
      </c>
      <c r="D7" s="140">
        <v>44554044</v>
      </c>
      <c r="G7" s="119" t="s">
        <v>836</v>
      </c>
      <c r="H7" s="120">
        <v>6</v>
      </c>
      <c r="I7" s="121">
        <v>7012448417</v>
      </c>
      <c r="J7" s="121">
        <v>46449202</v>
      </c>
    </row>
    <row r="8" spans="1:10" x14ac:dyDescent="0.25">
      <c r="A8" s="115" t="s">
        <v>842</v>
      </c>
      <c r="B8" s="116">
        <v>14</v>
      </c>
      <c r="C8" s="141">
        <v>155890600</v>
      </c>
      <c r="D8" s="141">
        <v>25997233</v>
      </c>
      <c r="G8" s="115" t="s">
        <v>842</v>
      </c>
      <c r="H8" s="116">
        <v>14</v>
      </c>
      <c r="I8" s="117">
        <v>155890600</v>
      </c>
      <c r="J8" s="117">
        <v>25997233</v>
      </c>
    </row>
    <row r="9" spans="1:10" x14ac:dyDescent="0.25">
      <c r="A9" s="102" t="s">
        <v>819</v>
      </c>
      <c r="B9" s="109">
        <v>241</v>
      </c>
      <c r="C9" s="142">
        <v>820756658</v>
      </c>
      <c r="D9" s="142">
        <v>0</v>
      </c>
      <c r="G9" s="102" t="s">
        <v>819</v>
      </c>
      <c r="H9" s="109">
        <v>240</v>
      </c>
      <c r="I9" s="101">
        <v>820578418</v>
      </c>
      <c r="J9" s="101">
        <v>0</v>
      </c>
    </row>
    <row r="10" spans="1:10" s="127" customFormat="1" ht="30" x14ac:dyDescent="0.25">
      <c r="A10" s="125" t="s">
        <v>845</v>
      </c>
      <c r="B10" s="128">
        <v>7</v>
      </c>
      <c r="C10" s="143">
        <v>263639474</v>
      </c>
      <c r="D10" s="143">
        <v>34317304</v>
      </c>
      <c r="G10" s="125" t="s">
        <v>845</v>
      </c>
      <c r="H10" s="128">
        <v>10</v>
      </c>
      <c r="I10" s="126">
        <v>293747649</v>
      </c>
      <c r="J10" s="126">
        <v>34317304</v>
      </c>
    </row>
    <row r="11" spans="1:10" ht="30" x14ac:dyDescent="0.25">
      <c r="A11" s="102" t="s">
        <v>922</v>
      </c>
      <c r="B11" s="109">
        <v>5</v>
      </c>
      <c r="C11" s="142">
        <v>323000000</v>
      </c>
      <c r="D11" s="142">
        <v>55000000</v>
      </c>
      <c r="G11" s="102" t="s">
        <v>922</v>
      </c>
      <c r="H11" s="109">
        <v>5</v>
      </c>
      <c r="I11" s="101">
        <v>323000000</v>
      </c>
      <c r="J11" s="101">
        <v>55000000</v>
      </c>
    </row>
    <row r="12" spans="1:10" s="152" customFormat="1" ht="30" x14ac:dyDescent="0.25">
      <c r="A12" s="149" t="s">
        <v>995</v>
      </c>
      <c r="B12" s="150">
        <v>3</v>
      </c>
      <c r="C12" s="151">
        <v>622599000</v>
      </c>
      <c r="D12" s="151">
        <v>12695158</v>
      </c>
      <c r="G12" s="149" t="s">
        <v>974</v>
      </c>
      <c r="H12" s="150">
        <v>6</v>
      </c>
      <c r="I12" s="153">
        <v>772192142</v>
      </c>
      <c r="J12" s="153">
        <v>10800000</v>
      </c>
    </row>
    <row r="13" spans="1:10" s="158" customFormat="1" ht="30" x14ac:dyDescent="0.25">
      <c r="A13" s="155" t="s">
        <v>994</v>
      </c>
      <c r="B13" s="156">
        <v>7</v>
      </c>
      <c r="C13" s="157">
        <v>507523077</v>
      </c>
      <c r="D13" s="157">
        <v>0</v>
      </c>
      <c r="G13" s="159" t="s">
        <v>975</v>
      </c>
      <c r="H13" s="160">
        <v>377</v>
      </c>
      <c r="I13" s="161">
        <v>12562096633</v>
      </c>
      <c r="J13" s="161">
        <v>843961248</v>
      </c>
    </row>
    <row r="14" spans="1:10" x14ac:dyDescent="0.25">
      <c r="A14" s="102" t="s">
        <v>975</v>
      </c>
      <c r="B14" s="109">
        <v>377</v>
      </c>
      <c r="C14" s="142">
        <v>12562096633</v>
      </c>
      <c r="D14" s="142">
        <v>843961248</v>
      </c>
    </row>
    <row r="15" spans="1:10" x14ac:dyDescent="0.25">
      <c r="D15" s="101">
        <f>+GETPIVOTDATA("Suma de VALOR DEL CONTRATO",$A$4)+GETPIVOTDATA("Suma de VALOR ADICIONES",$A$4)</f>
        <v>13406057881</v>
      </c>
    </row>
    <row r="19" spans="1:7" s="31" customFormat="1" ht="30" x14ac:dyDescent="0.25">
      <c r="A19" s="130" t="s">
        <v>987</v>
      </c>
      <c r="B19" s="130" t="s">
        <v>984</v>
      </c>
      <c r="C19" s="131" t="s">
        <v>985</v>
      </c>
      <c r="D19" s="131" t="s">
        <v>809</v>
      </c>
    </row>
    <row r="20" spans="1:7" s="31" customFormat="1" x14ac:dyDescent="0.25">
      <c r="A20" s="225" t="s">
        <v>986</v>
      </c>
      <c r="B20" s="225"/>
      <c r="C20" s="225"/>
      <c r="D20" s="225"/>
    </row>
    <row r="21" spans="1:7" s="144" customFormat="1" x14ac:dyDescent="0.25">
      <c r="A21" s="163" t="s">
        <v>836</v>
      </c>
      <c r="B21" s="164">
        <f>+GETPIVOTDATA("Cuenta de OBJETO DEL CONTRATO",$A$4,"MODALIDAD DE SELECCIÓN","LICITACIÓN PÚBLICA")-B39</f>
        <v>4</v>
      </c>
      <c r="C21" s="165">
        <f>+GETPIVOTDATA("Suma de VALOR DEL CONTRATO",$A$4,"MODALIDAD DE SELECCIÓN","LICITACIÓN PÚBLICA")</f>
        <v>7012448417</v>
      </c>
      <c r="D21" s="165">
        <f>+GETPIVOTDATA("Suma de VALOR ADICIONES",$A$4,"MODALIDAD DE SELECCIÓN","LICITACIÓN PÚBLICA")-D39</f>
        <v>0</v>
      </c>
    </row>
    <row r="22" spans="1:7" s="145" customFormat="1" x14ac:dyDescent="0.25">
      <c r="A22" s="166" t="s">
        <v>966</v>
      </c>
      <c r="B22" s="167">
        <v>2</v>
      </c>
      <c r="C22" s="168">
        <v>681436888</v>
      </c>
      <c r="D22" s="168"/>
    </row>
    <row r="23" spans="1:7" s="146" customFormat="1" ht="30" x14ac:dyDescent="0.25">
      <c r="A23" s="169" t="s">
        <v>845</v>
      </c>
      <c r="B23" s="170">
        <f>+GETPIVOTDATA("Cuenta de OBJETO DEL CONTRATO",$A$4,"MODALIDAD DE SELECCIÓN","SELECCIÓN ABREVIADA DE MENOR CUANTÍA")-B40</f>
        <v>5</v>
      </c>
      <c r="C23" s="171">
        <f>+GETPIVOTDATA("Suma de VALOR DEL CONTRATO",$A$4,"MODALIDAD DE SELECCIÓN","SELECCIÓN ABREVIADA DE MENOR CUANTÍA")</f>
        <v>263639474</v>
      </c>
      <c r="D23" s="171"/>
    </row>
    <row r="24" spans="1:7" s="106" customFormat="1" ht="31.5" customHeight="1" x14ac:dyDescent="0.25">
      <c r="A24" s="172" t="s">
        <v>922</v>
      </c>
      <c r="B24" s="173">
        <v>5</v>
      </c>
      <c r="C24" s="174">
        <v>323000000</v>
      </c>
      <c r="D24" s="174">
        <v>55000000</v>
      </c>
    </row>
    <row r="25" spans="1:7" s="147" customFormat="1" x14ac:dyDescent="0.25">
      <c r="A25" s="175" t="s">
        <v>842</v>
      </c>
      <c r="B25" s="176">
        <f>+GETPIVOTDATA("Cuenta de OBJETO DEL CONTRATO",$A$4,"MODALIDAD DE SELECCIÓN","MÍNIMA CUANTÍA")-B41</f>
        <v>12</v>
      </c>
      <c r="C25" s="177">
        <v>155890600</v>
      </c>
      <c r="D25" s="178">
        <f>+GETPIVOTDATA("Suma de VALOR ADICIONES",$A$4,"MODALIDAD DE SELECCIÓN","MÍNIMA CUANTÍA")-D41</f>
        <v>15000000</v>
      </c>
    </row>
    <row r="26" spans="1:7" s="104" customFormat="1" ht="30" x14ac:dyDescent="0.25">
      <c r="A26" s="108" t="s">
        <v>979</v>
      </c>
      <c r="B26" s="129">
        <f>+GETPIVOTDATA("Cuenta de OBJETO DEL CONTRATO",$A$4,"MODALIDAD DE SELECCIÓN","CONTRATACIÓN DIRECTA")-(B27+B44+B43+B42)</f>
        <v>87</v>
      </c>
      <c r="C26" s="135">
        <f>+GETPIVOTDATA("Suma de VALOR DEL CONTRATO",$A$4,"MODALIDAD DE SELECCIÓN","CONTRATACIÓN DIRECTA")-(C27)</f>
        <v>1914082519</v>
      </c>
      <c r="D26" s="135">
        <f>+GETPIVOTDATA("Suma de VALOR ADICIONES",$A$4,"MODALIDAD DE SELECCIÓN","CONTRATACIÓN DIRECTA")-(D42+D44+D43)</f>
        <v>224641657</v>
      </c>
      <c r="G26" s="148">
        <f>SUM(C26:D31)</f>
        <v>3529566253</v>
      </c>
    </row>
    <row r="27" spans="1:7" s="104" customFormat="1" ht="30" x14ac:dyDescent="0.25">
      <c r="A27" s="108" t="s">
        <v>980</v>
      </c>
      <c r="B27" s="129">
        <v>3</v>
      </c>
      <c r="C27" s="135">
        <f>106720000+97500000+56500000</f>
        <v>260720000</v>
      </c>
      <c r="D27" s="135"/>
      <c r="G27" s="148">
        <f>SUM(D42:D44)</f>
        <v>446755852</v>
      </c>
    </row>
    <row r="28" spans="1:7" s="104" customFormat="1" x14ac:dyDescent="0.25">
      <c r="A28" s="108" t="s">
        <v>981</v>
      </c>
      <c r="B28" s="129">
        <v>0</v>
      </c>
      <c r="C28" s="135">
        <v>0</v>
      </c>
      <c r="D28" s="135"/>
      <c r="G28" s="148">
        <f>+G26+G27</f>
        <v>3976322105</v>
      </c>
    </row>
    <row r="29" spans="1:7" x14ac:dyDescent="0.25">
      <c r="A29" s="172" t="s">
        <v>982</v>
      </c>
      <c r="B29" s="179"/>
      <c r="C29" s="174"/>
      <c r="D29" s="174"/>
    </row>
    <row r="30" spans="1:7" s="154" customFormat="1" ht="30" x14ac:dyDescent="0.25">
      <c r="A30" s="180" t="s">
        <v>995</v>
      </c>
      <c r="B30" s="181">
        <f>+GETPIVOTDATA("Cuenta de OBJETO DEL CONTRATO",$A$4,"MODALIDAD DE SELECCIÓN","ACUERDO MARCO COLOMBIA COMPRA EFICIENTE")-B45</f>
        <v>1</v>
      </c>
      <c r="C30" s="182">
        <v>622599000</v>
      </c>
      <c r="D30" s="183"/>
    </row>
    <row r="31" spans="1:7" s="162" customFormat="1" ht="30" x14ac:dyDescent="0.25">
      <c r="A31" s="184" t="s">
        <v>994</v>
      </c>
      <c r="B31" s="185">
        <v>3</v>
      </c>
      <c r="C31" s="186">
        <v>507523077</v>
      </c>
      <c r="D31" s="187"/>
    </row>
    <row r="32" spans="1:7" x14ac:dyDescent="0.25">
      <c r="A32" s="172" t="s">
        <v>989</v>
      </c>
      <c r="B32" s="179" t="s">
        <v>819</v>
      </c>
      <c r="C32" s="188">
        <v>664194600</v>
      </c>
      <c r="D32" s="174"/>
    </row>
    <row r="33" spans="1:7" x14ac:dyDescent="0.25">
      <c r="A33" s="172" t="s">
        <v>992</v>
      </c>
      <c r="B33" s="179" t="s">
        <v>819</v>
      </c>
      <c r="C33" s="188">
        <v>84793400</v>
      </c>
      <c r="D33" s="174"/>
    </row>
    <row r="34" spans="1:7" x14ac:dyDescent="0.25">
      <c r="A34" s="172" t="s">
        <v>990</v>
      </c>
      <c r="B34" s="179" t="s">
        <v>819</v>
      </c>
      <c r="C34" s="174">
        <v>1075200</v>
      </c>
      <c r="D34" s="174"/>
    </row>
    <row r="35" spans="1:7" x14ac:dyDescent="0.25">
      <c r="A35" s="172" t="s">
        <v>991</v>
      </c>
      <c r="B35" s="179" t="s">
        <v>819</v>
      </c>
      <c r="C35" s="174">
        <v>68151858</v>
      </c>
      <c r="D35" s="174"/>
    </row>
    <row r="36" spans="1:7" x14ac:dyDescent="0.25">
      <c r="A36" s="172" t="s">
        <v>12</v>
      </c>
      <c r="B36" s="179" t="s">
        <v>819</v>
      </c>
      <c r="C36" s="174">
        <v>2541600</v>
      </c>
      <c r="D36" s="174"/>
    </row>
    <row r="37" spans="1:7" x14ac:dyDescent="0.25">
      <c r="A37" s="226" t="s">
        <v>993</v>
      </c>
      <c r="B37" s="226"/>
      <c r="C37" s="136">
        <f>SUM(C21:C36)</f>
        <v>12562096633</v>
      </c>
      <c r="D37" s="136">
        <f>SUM(D21:D36)</f>
        <v>294641657</v>
      </c>
    </row>
    <row r="38" spans="1:7" x14ac:dyDescent="0.25">
      <c r="A38" s="225" t="s">
        <v>988</v>
      </c>
      <c r="B38" s="225"/>
      <c r="C38" s="225"/>
      <c r="D38" s="225"/>
    </row>
    <row r="39" spans="1:7" s="122" customFormat="1" x14ac:dyDescent="0.25">
      <c r="A39" s="163" t="s">
        <v>836</v>
      </c>
      <c r="B39" s="189">
        <v>1</v>
      </c>
      <c r="C39" s="190"/>
      <c r="D39" s="190">
        <v>44554044</v>
      </c>
    </row>
    <row r="40" spans="1:7" s="127" customFormat="1" ht="30" x14ac:dyDescent="0.25">
      <c r="A40" s="169" t="s">
        <v>845</v>
      </c>
      <c r="B40" s="170">
        <v>2</v>
      </c>
      <c r="C40" s="191"/>
      <c r="D40" s="191">
        <v>34317304</v>
      </c>
    </row>
    <row r="41" spans="1:7" s="118" customFormat="1" x14ac:dyDescent="0.25">
      <c r="A41" s="175" t="s">
        <v>842</v>
      </c>
      <c r="B41" s="176">
        <v>2</v>
      </c>
      <c r="C41" s="192"/>
      <c r="D41" s="192">
        <v>10997233</v>
      </c>
      <c r="G41" s="46"/>
    </row>
    <row r="42" spans="1:7" s="104" customFormat="1" ht="30" x14ac:dyDescent="0.25">
      <c r="A42" s="108" t="s">
        <v>979</v>
      </c>
      <c r="B42" s="129">
        <v>1</v>
      </c>
      <c r="C42" s="133"/>
      <c r="D42" s="134">
        <v>4500000</v>
      </c>
      <c r="G42" s="46"/>
    </row>
    <row r="43" spans="1:7" s="104" customFormat="1" x14ac:dyDescent="0.25">
      <c r="A43" s="108" t="s">
        <v>981</v>
      </c>
      <c r="B43" s="129">
        <v>1</v>
      </c>
      <c r="C43" s="133"/>
      <c r="D43" s="134">
        <f>169443052+185452800</f>
        <v>354895852</v>
      </c>
    </row>
    <row r="44" spans="1:7" s="104" customFormat="1" x14ac:dyDescent="0.25">
      <c r="A44" s="98" t="s">
        <v>9</v>
      </c>
      <c r="B44" s="129">
        <v>1</v>
      </c>
      <c r="C44" s="133"/>
      <c r="D44" s="134">
        <v>87360000</v>
      </c>
    </row>
    <row r="45" spans="1:7" s="154" customFormat="1" ht="30" x14ac:dyDescent="0.25">
      <c r="A45" s="180" t="s">
        <v>995</v>
      </c>
      <c r="B45" s="181">
        <v>2</v>
      </c>
      <c r="C45" s="183"/>
      <c r="D45" s="183">
        <v>12695158</v>
      </c>
    </row>
    <row r="46" spans="1:7" x14ac:dyDescent="0.25">
      <c r="A46" s="226" t="s">
        <v>999</v>
      </c>
      <c r="B46" s="226"/>
      <c r="C46" s="193">
        <f>SUM(C39:C45)</f>
        <v>0</v>
      </c>
      <c r="D46" s="193">
        <f>SUM(D39:D45)</f>
        <v>549319591</v>
      </c>
    </row>
    <row r="47" spans="1:7" x14ac:dyDescent="0.25">
      <c r="A47" s="226" t="s">
        <v>1000</v>
      </c>
      <c r="B47" s="226"/>
      <c r="C47" s="193">
        <f>+C37+C46</f>
        <v>12562096633</v>
      </c>
      <c r="D47" s="193">
        <f>+D37+D46</f>
        <v>843961248</v>
      </c>
    </row>
    <row r="49" spans="4:4" x14ac:dyDescent="0.25">
      <c r="D49" s="101">
        <f>+D47+C47</f>
        <v>13406057881</v>
      </c>
    </row>
    <row r="51" spans="4:4" x14ac:dyDescent="0.25">
      <c r="D51" s="101">
        <f>+C47+D47</f>
        <v>13406057881</v>
      </c>
    </row>
  </sheetData>
  <mergeCells count="5">
    <mergeCell ref="A20:D20"/>
    <mergeCell ref="A38:D38"/>
    <mergeCell ref="A37:B37"/>
    <mergeCell ref="A46:B46"/>
    <mergeCell ref="A47:B47"/>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2017</vt:lpstr>
      <vt:lpstr>INV 2017</vt:lpstr>
      <vt:lpstr>P 4_CONTRATACIÓN 2017</vt:lpstr>
      <vt:lpstr>DÍNAMICA MODALIDADES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 Forero Zarate</dc:creator>
  <cp:lastModifiedBy>Alcaldía Local de Teusaquillo</cp:lastModifiedBy>
  <dcterms:created xsi:type="dcterms:W3CDTF">2015-07-16T21:35:04Z</dcterms:created>
  <dcterms:modified xsi:type="dcterms:W3CDTF">2018-04-24T21:10:50Z</dcterms:modified>
</cp:coreProperties>
</file>