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85" activeTab="0"/>
  </bookViews>
  <sheets>
    <sheet name="Hoja1" sheetId="1" r:id="rId1"/>
    <sheet name="Hoja2" sheetId="2" r:id="rId2"/>
    <sheet name="Hoja3" sheetId="3" r:id="rId3"/>
    <sheet name="Hoja4" sheetId="4" r:id="rId4"/>
  </sheets>
  <definedNames/>
  <calcPr fullCalcOnLoad="1"/>
</workbook>
</file>

<file path=xl/comments1.xml><?xml version="1.0" encoding="utf-8"?>
<comments xmlns="http://schemas.openxmlformats.org/spreadsheetml/2006/main">
  <authors>
    <author>USER</author>
  </authors>
  <commentList>
    <comment ref="F23" authorId="0">
      <text>
        <r>
          <rPr>
            <b/>
            <sz val="9"/>
            <rFont val="Tahoma"/>
            <family val="2"/>
          </rPr>
          <t>USER:</t>
        </r>
        <r>
          <rPr>
            <sz val="9"/>
            <rFont val="Tahoma"/>
            <family val="2"/>
          </rPr>
          <t xml:space="preserve">
COLOCAR EN OBSERVACION SUBASTA INVERSA</t>
        </r>
      </text>
    </comment>
    <comment ref="C128" authorId="0">
      <text>
        <r>
          <rPr>
            <b/>
            <sz val="9"/>
            <rFont val="Tahoma"/>
            <family val="2"/>
          </rPr>
          <t>USER:</t>
        </r>
        <r>
          <rPr>
            <sz val="9"/>
            <rFont val="Tahoma"/>
            <family val="2"/>
          </rPr>
          <t xml:space="preserve">
INSERTIR EN FILA DE ADICIONES</t>
        </r>
      </text>
    </comment>
  </commentList>
</comments>
</file>

<file path=xl/sharedStrings.xml><?xml version="1.0" encoding="utf-8"?>
<sst xmlns="http://schemas.openxmlformats.org/spreadsheetml/2006/main" count="769" uniqueCount="325">
  <si>
    <t>PLAN ANUAL DE ADQUISICIONES</t>
  </si>
  <si>
    <t>A. INFORMACIÓN GENERAL DE LA ENTIDAD</t>
  </si>
  <si>
    <t>Nombre</t>
  </si>
  <si>
    <t xml:space="preserve">ALCALDIA LOCAL DE TEUSAQUILLO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</si>
  <si>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</si>
  <si>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</si>
  <si>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39 B NO. 19- 30</t>
  </si>
  <si>
    <t>Teléfono</t>
  </si>
  <si>
    <t>28770094 ext 111</t>
  </si>
  <si>
    <t>Página web</t>
  </si>
  <si>
    <t>www.teusaquillo.gov.co</t>
  </si>
  <si>
    <t>Misión y visión</t>
  </si>
  <si>
    <t>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 SOMOS LA ENTIDAD RECONOCIDA POR SER GARANTE DEL EJERCICIO DE LOS DERECHOS Y LAS LIBERTADES INDIVIDUALES Y COLECTIVAS, CON LOCALIDADES FORTALECIDAS Y DESCENTRALIZADAS QUE PROMUEVEN LA CONVIVENCIA, LA SEGURIDAD, LA DEMOCRACIA, LA INCLUSIÓN Y EL DESARROLLO HUMANO, CON TRANSPARENCIA, EXCELENCIA EN LA GESTIÓN Y EN SU TALENTO HUMANO.</t>
  </si>
  <si>
    <t>Perspectiva estratégica</t>
  </si>
  <si>
    <t>LA ALCALDIA LOCAL DE TEUSAQUILLO DISEÑO EL PRESENTE PLAN DE COMPRAS PARA LA VIGENCIA 2015, BUSCANDO MAYOR EFECTIVIDAD EN CADA UNO DE LOS PROYECTOS EN EL SENTIDO DE QUE LA COMUNIDAD EN GENERAL EJERZA VEEDURÍA, POR MEDIO DEL  SEGUIMIENTOEN CADA UNA DE LAS DIFERENTES ETAPAS CONTRACTUALES.</t>
  </si>
  <si>
    <t>Información de contacto</t>
  </si>
  <si>
    <t>2870094 ext 111</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</si>
  <si>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</si>
  <si>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</si>
  <si>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</si>
  <si>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</si>
  <si>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</si>
  <si>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</si>
  <si>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</si>
  <si>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</si>
  <si>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</si>
  <si>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</si>
  <si>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</si>
  <si>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</si>
  <si>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</si>
  <si>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</si>
  <si>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</si>
  <si>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</si>
  <si>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</si>
  <si>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El contrato que se pretende celebrar, tendrá por objeto  “Realizar actividades en torno a la primera Infancia con el desarrollo de acciones de buen trato  con unefoque integral donde se incluyan acciones educativaso y didactico</t>
  </si>
  <si>
    <t>5 MESES</t>
  </si>
  <si>
    <t>NO</t>
  </si>
  <si>
    <t>El Contrato que se pretende celebrar, tendrá por objeto  Desarrollar acciones de Atención  Integral a personas en Condición de Discapacidad, a traves del Otorgamiento de Ayudas Tecnicas y actividades Transversales para la familia y sus Ciudadores</t>
  </si>
  <si>
    <t>6 MESES</t>
  </si>
  <si>
    <t>10 meses</t>
  </si>
  <si>
    <t xml:space="preserve">CONTRATACION DIRECTA </t>
  </si>
  <si>
    <t>El contrato que se pretende celebrar tendra por Objeto "Realizar la dotación a las Insitituciones Educativas Distritales de la Localidad PALERMO y MANUELA BELTRAN de acuerdo a los lineamientos establecidos por  parte de la Secretaria de Educación Distrital</t>
  </si>
  <si>
    <t>2 MESES</t>
  </si>
  <si>
    <t xml:space="preserve">El contrato que se pretende celebrar tendra por objeto "Realizar 5 eventos culturales en la localidad en el marco del proyecto   1333 Teusaquillo mejor para la cultura, la recreación y el deporte </t>
  </si>
  <si>
    <t>LICITACION PUBLICA</t>
  </si>
  <si>
    <t>El contrato que se pretende celebrar tendra por obejto "Realizar   5 eventos deportivos en la Localidad en el marco del proyecto  13333 Teusaquillo Mejor para la Cultura, La recreación y el deporte"</t>
  </si>
  <si>
    <t>El contrato que se pretende Celebrar tendra por objeto Desarrolloar acciones de formación deportiva a 500 personas de la Localidad de Teusaquillo</t>
  </si>
  <si>
    <t>El contratista se obliga con el fondo de desarrollo local de Teusaquillo a la ejecución a precios unitarios fijos sin fórmula de reajuste por monto agotable para el mantenimiento periódico (parcheo, bacheo, cambio de carpeta) y rehabilitación de la malla vial local y mantenimiento de andenes adyacentes a los segmentos viales a intervenir que asi lo requieran asi como la ejecución a precios unitarios fijos sin fórmula de reajuste por monto agotable para el mantenimiento de andenes y espacio público (senderos peatonales, callejones y plazoletas públicas)  en la localidad de teusaquillo, de conformidad con los estudios previos, los pliegos de condiciones formulación de los proyectos y demás condiciones establecidas en los anexos técnicos del proceso</t>
  </si>
  <si>
    <t>10 MESES</t>
  </si>
  <si>
    <t xml:space="preserve">
Contratar la interventoria técnica, sisoma, administrativa y financiera del  proyecto  1338 Teusaquillo mejor para la conservación de la malla vial y espacio publico peatonal
</t>
  </si>
  <si>
    <t xml:space="preserve">CONCURSO DE MERITOS </t>
  </si>
  <si>
    <t>El contrato de la obra que se pretende celebrar, tendrá por objeto “EJECUTAR A MONTO AGOTABLE LAS ACTIVIDADES DE MEJORAMIENTO INTEGRAL DE PARQUES DE LA LOCALIDAD DE TEUSAQUILLO EN LA CIUDAD DE BOGOTÁ D.C.”</t>
  </si>
  <si>
    <t>8 MESES</t>
  </si>
  <si>
    <t xml:space="preserve">Contratar la interventoria técnica, adminsitrativa  y financiera al proyecto   1348 Teusaquillo con mejores parques recreativos y deportivos </t>
  </si>
  <si>
    <t xml:space="preserve">El contrato que se pretende celebrar tendrá por objeto El contrato que se pretende celebrar tendrá por objeto Implementar acciones  que permitan, controlar y prevenir el delito a través de dotación tecnológica </t>
  </si>
  <si>
    <t>3 MESES</t>
  </si>
  <si>
    <t>El contrato que se pretende celebrar tendrá por objeto Desarrollar acciones  de fortalecimiento  comunitario en torno a la seguridad así como ejercicios para la resolución alternativas de conflictos en l localidad de  Teusaquillo</t>
  </si>
  <si>
    <t>El contrato que se pretende celebrar tendrá por objeto  realizar acciones para Fortalecer el paisaje urbano por medio de la planificación, gestión e intervención integral de la malla verde urbana ,así como el l mantenimiento del arbolado joven y jardinería urbana para garantizar su sostenibilidad ambiental y la calidad del paisaje.</t>
  </si>
  <si>
    <t xml:space="preserve">Se requiere contratar  la compra  de  equipos de computo, impresora y scanner para  la realizacion de las diferentes actividades de la alcaldia local de Teusaquillo </t>
  </si>
  <si>
    <t>PAGO DE 9 EDILES  DE ENE A DIC 2017</t>
  </si>
  <si>
    <t xml:space="preserve">12 meses </t>
  </si>
  <si>
    <t>GASTO DIRECTO</t>
  </si>
  <si>
    <t>ARL CONDUCTOR</t>
  </si>
  <si>
    <t>4 MESES</t>
  </si>
  <si>
    <t>vias</t>
  </si>
  <si>
    <t>paruqes</t>
  </si>
  <si>
    <t>e4stabilidad de obras</t>
  </si>
  <si>
    <t>interventorias  vias</t>
  </si>
  <si>
    <t>valor vias</t>
  </si>
  <si>
    <t>interventoria parques</t>
  </si>
  <si>
    <t>aprques</t>
  </si>
  <si>
    <t>INVERSIÓN</t>
  </si>
  <si>
    <t>contratacion.teusaquillo@gmail.com</t>
  </si>
  <si>
    <t>CONTRATAR EL SUMINISTRO, POR EL SISTEMA DE OUTOSOURCING INTEGRAL, A PRECIOS FIJOS UNITARIOS SIN FÓRMULAS DE AJUSTE, LA ADQUISICIÓN  Y SUMINISTRO DE ELEMENTOS DE PAPELERÍA, ÚTILES DE ESCRITORIO, ARTÍCULOS DE OFICINA, MATERIAL PARA LA GESTIÓN DOCUMENTAL, SUMINISTROS PARA IMPRESIÓN E INSUMOS PARA EQUIPOS DE CÓMPUTO, REQUERIDOS PARA EL NORMAL FUNCIONAMIENTO DE LAS DEPENDENCIAS QUE FORMAN PARTE DE LA ALCALDÍA LOCAL DE TEUSAQUILLO, INCLUIDA LA JUNTA ADMINISTRADORA LOCAL.</t>
  </si>
  <si>
    <t>12 meses</t>
  </si>
  <si>
    <t>SELECCIÓN ABREVIADA</t>
  </si>
  <si>
    <t>Funcionamiento</t>
  </si>
  <si>
    <t>Contratar el servicio de mantenimiento preventivo y correectivo tanto en software y hardware para los equipos de computo de propiedad del FDLT con soporte presencial y bolsa de repuestos agotable según necesidades de la entidad de acuerdo a los presentes estudios previos .</t>
  </si>
  <si>
    <t>MINIMA CUANTÍA</t>
  </si>
  <si>
    <t>1 mes</t>
  </si>
  <si>
    <t xml:space="preserve">COMPRA  DE EQUIPOS </t>
  </si>
  <si>
    <t>El contrato que se pretende celebrar, tendrá por objeto ¿la adquisición de equipos tecnológicos (computadores, escáner, video beam, licencias de Microsoft office, entre otros), para la alcaldía local de Teusaquillo, de conformidad con las especificaciones técnicas y condiciones establecidas en los presentes estudios previos, anexo técnico, y pliego de condiciones¿.</t>
  </si>
  <si>
    <t>ARRENDAMIENTOS</t>
  </si>
  <si>
    <t>Entregar a EL FONDO DE DESARROLLO LOCAL DE TEUSAQUILLO a titulo de arrendamiento, el uso y goce del siguiente inmueble: un edificio de tres (3) pisos, marcado con el No. 19-30 de la calle 39B, para reubicar de manera temporal la Sede Administrativa de la Alcaldía Local de Teusaquillo, en condiciones de funcionamiento y operatividad.</t>
  </si>
  <si>
    <t>7 meses</t>
  </si>
  <si>
    <t>CONTRATACIÓN DIRECTA</t>
  </si>
  <si>
    <t>El contrato que se pretende celebrar, tendrá por objeto ¿Entregar a EL FONDO DE DESARROLLO LOCAL DE TEUSAQUILLO a titulo de arrendamiento, el uso y goce de un inmueble para el funcionamiento del depósito y oficina del almacén de la Alcaldía Local, además de contar con los espacios adecuados para la realización de las actividades propias de los diferentes espacios de participación ciudadana¿.</t>
  </si>
  <si>
    <t>GASTOS  DE TRANSPORTE Y COMUNICACIÓN</t>
  </si>
  <si>
    <t>Prestación del servicio de comunicación Avantel de radio y telefonía por el sistema iden para la Alcaldía Local de Teusaquillo las 24 horas de manera confidencial, permanente e ininterrumpida, así como la renovación tecnológica para los 16 equipos actuales  pertenecientes al FDLT.</t>
  </si>
  <si>
    <t>CONSTITUCION DE LA CAJA MENOR TRANSPORTE NOTIFICADORES DEL FONDO DE DESARROLLO LOCAL DE TEUSAQUILLO PARA LA VIGENCIA FISCAL DE 2015</t>
  </si>
  <si>
    <t>Prestar a la Alcaldía Local de Teusaquillo el servicio integral de transporte terrestre especial continúo, con el propósito de trasladar a los funcionarios/as, contratistas y/o usuarios en el marco de la misionalidad de la Alcaldía Local de Teusaquillo, en cumplimiento al Plan de Gestión, Plan de Desarrollo Local, de conformidad con los presentes estudios previos</t>
  </si>
  <si>
    <t>IMPRESOS Y PUBLICACIONES</t>
  </si>
  <si>
    <t>MANTENIMIENTO ENTIDAD, MTO PLANTA TELEFÓNICA</t>
  </si>
  <si>
    <t>¿EL SERVICIO DE MANTENIMIENTO PREVENTIVO Y CORRECTIVO DE LOS SISTEMAS TELEFONICOS DE LAS SEDES DE LA ADMINISTRACION LOCAL DE TEUSAQUILLO Y JUNTA ADMINISTRADORA LOCAL CON SOPORTE PRESENCIAL Y BOLSA DE REPUESTOS AGOTABLE SEGÚN NECESIDADES DE LA ENTIDAD¿.</t>
  </si>
  <si>
    <t>06 meses</t>
  </si>
  <si>
    <t>09 meses</t>
  </si>
  <si>
    <t xml:space="preserve">SERVICIO  DE VIGILANCIA </t>
  </si>
  <si>
    <t>“PRESTAR EL SERVICIO DE VIGILANCIA Y SEGURIDAD PRIVADA EN LA MODALIDAD DE VIGILANCIA FIJA CON ARMA Y MEDIOS TECNOLÓGICOS PARA LAS INSTALACIONES DONDE FUNCIONAN LAS SEDES DE LA ALCALDÍA LOCAL DE TEUSAQUILLO, Y LA JUNTA ADMINISTRADORA LOCAL DE TEUSAQUILLO ASÍ COMO DE LAS PERSONAS QUE SE ENCUENTREN EN EL INTERIOR DE LAS INSTALACIONES DE LOS BIENES MUEBLES DE PROPIEDAD DE LA ALCALDÍA Y TODOS AQUELLOS BIENES DE LOS QUE LEGALMENTE SEA O LLEGARE A SER RESPONSABLE, DURANTE LA EJECUCIÓN DEL CONTRATO, DE ACUERDO A LOS PRESENTES ESTUDIOS PREVIOS”</t>
  </si>
  <si>
    <t>SEGUROS ENTIDAD</t>
  </si>
  <si>
    <t>12 MESES</t>
  </si>
  <si>
    <t>INFORMACION</t>
  </si>
  <si>
    <t>¿LA PRODUCCIÓN, IMPRESIÓN Y/O ADQUISICIÓN DE MATERIAL POP Y DE PIEZAS COMUNICATIVAS QUE LOGREN DIFUNDIR LAS ACTIVIDADES, PROGRAMAS, PLANES Y PROYECTOS DESARROLLADOS POR LA  ALCALDÍA LOCAL DE TEUSAQUILLO DE ACUERDO CON LOS ESTUDIOS PREVIOS, PLIEGO DE CONDICIONES Y ANEXO TECNICO¿</t>
  </si>
  <si>
    <t>07 MESES</t>
  </si>
  <si>
    <t>SEGUROS DE SALUD EDILES</t>
  </si>
  <si>
    <t>V/R. DEL SERVICIO DE SALUD DE LOS EDILES DE LA LOCALIDAD DE TEUSAQUILLO DE LOS MESES  DE 2017, SEGUN SOPORTES PARA EL PAGO DE LOS HONORARIOS DEL MISMO MES.</t>
  </si>
  <si>
    <t>ENERGIA</t>
  </si>
  <si>
    <t>IMPUESTOS, TASAS, CONTRIBUCIONES, DERECHOS Y MULTAS</t>
  </si>
  <si>
    <t>REALIZAR EL AVALUO COMERCIAL DE LOS BIENES MUEBLES E INMUEBLES, PROPIEDAD PLANTA Y EQUIPO DEL FONDO DE DESARROLLO LOCAL DE TEUSAQUILO, CUYO COSTO HISTORICO SUPERA LOS TREINTA Y CINCO SALARIOS MINIMOS MENSUALES LEGALES VIGENTES, DE ACUERDO CON LOS ESTUDIOS PREVIOS Y LA PROPUESTA PRESENTADA.</t>
  </si>
  <si>
    <t xml:space="preserve">PRESTACIÓN DE SERVICIOS PROFESIONALES AL DESPACHO DEL ALCALDE LOCAL PARA QUE REALICE LAS ACTIVIDADES DE SEGUIMIENTO A  LAS RESPUESTAS DE LOS REQUERIMIENTOS REALIZADOS POR LOS DIFERENTES ENTES DE CONTROL Y EL CONCEJO DE BOGOTÁ DE ACUERDO A LAS METAS ESTABLECIDAS EN EL PLAN DE DESARROLLO, PLAN DE GESTIÓN Y PLAN DE MEJORAMIENTO </t>
  </si>
  <si>
    <t>El contratista se obliga para con el Fondo de Desarrollo Local de Teusaquillo a prestar sus servicios profesionales realizando actividades diagnosticas de los proyectos ambientales, desde la coordinación  interinstitucional  y  apoyo a la las acciones de implementación del PIGA</t>
  </si>
  <si>
    <t xml:space="preserve">EL CONTRATISTA SE OBLIGA PARA CON EL FONDO A PRESTAR SUS SERVICIOS TÉCNICOS DE APOYO EN EL AREA DE  GESTION DE DESARROLLO LOCAL-PLANEACION. </t>
  </si>
  <si>
    <t xml:space="preserve">EL CONTRATISTA SE OBLIGA PARA CON EL FONDO A PRESTAR SUS SERVICIOS TÉCNICOS DE APOYO EN EL DESPACHO DEL ALCALDE LOCAL DE TEUSAQUILLO. </t>
  </si>
  <si>
    <t>PRESTACIÓN DE SERVICIOS PROFESIONALES AL ÁREA DE GESTIÓN POLICIVA A TRAVÉS DE VISITAS A TERRENO Y EMISIÓN DE CONCEPTOS TÉCNICOS, PARA VERIFICAR EL CUMPLIMIENTO DE LA NORMATIVIDAD RELATIVA A ESTABLECIMIENTOS DE COMERCIO Y ESPACIO PÚBLICO.</t>
  </si>
  <si>
    <t xml:space="preserve">Prestación de servicios profesionales al Área de Gestión Policiva de la Alcaldía Local de Teusaquillo, con el fin de realizar las actividades concernientes a dar impulso y trámite procesal a las Actuaciones Administrativas al Régimen de Obras y Urbanismo y Preliminares, así como a los requerimientos relacionados al tema urbanístico. </t>
  </si>
  <si>
    <t xml:space="preserve">Prestar sus servicios profesionales en el área Gestión De Desarrollo Local  Administrativa y Financiera  como apoyo a la gestión realizando las actividades precontractuales y contractuales necesarias que conlleven a dar cumplimiento al plan anual de adquisiciones 2017, en los rubros de gastos de funcionamiento y componentes asignados del Proyecto 1329, plan de gestión y  plan de Desarrollo local 2017-2020 de acuerdo a los presentes  estudios previos. </t>
  </si>
  <si>
    <t>El contratista se obliga a prestar sus servicios especializados como abogado del despacho del alcalde local de Teusaquillo</t>
  </si>
  <si>
    <t>Prestación de servicios profesionales como abogado para apoyar los asuntos legales y contractuales del Área de Gestión de Desarrollo Local</t>
  </si>
  <si>
    <t xml:space="preserve">El contratista se obliga para con el fondo a prestar sus servicios de apoyo en la conducción de los vehículos de propiedad del fondo de desarrollo local de Teusaquillo incluido el vehículo asignado al despacho del Alcalde Local </t>
  </si>
  <si>
    <t>El contratista se obliga para con la Alcaldía Local De Teusaquillo a prestar sus servicios en el despacho del Alcalde Local, realizando la recepción, tratamiento, procesamiento y conservación del archivo oficial del despacho y las actividades operativas</t>
  </si>
  <si>
    <t>PRESTAR SERVICIOS PROFESIONALES AL ÁREA DE GESTIÓN JURÍDICA Y POLICIVA RELACIONADOS CON ESTABLECIMIENTOS DE COMERCIO LEY 232 DE 1995 Y ESPACIO PÚBLICO, A TRAVÉS DE VISITAS Y GESTIÓN DE CONCEPTOS TÉCNICOS CON EL OBJETIVO DE EVACUAR COMO MÍNIMO EL 30% DE DICHAS VISITAS DE ACUERDO A LO ESTABLECIDO EN LOS ESTUDIOS PREVIOS.</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</si>
  <si>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Teusaquill</t>
  </si>
  <si>
    <t xml:space="preserve">El contratista  se obliga para con la Fondo de Desarrollo Local de Teusaquillo a prestar sus servicios profesionales en  las acciones de seguimiento del Convenio 1419 de 2009 y en los   procesos de infraestructura y malla vial contemplados en el plan de Desarrollo Local </t>
  </si>
  <si>
    <t xml:space="preserve">10  MESES 11 DIAS </t>
  </si>
  <si>
    <t>7meses</t>
  </si>
  <si>
    <t>El contratista se obliga para con el Fondo de Desarrollo Local de Teusaquillo a apoyar todas las actividades de tipo operativo y administrativo relacionadas con la formulación y ejecución de los proyectos (componentes) y contratos de infraestructura, el marco del plan de desarrollo local 2017-2020,  dentro de los proyectos 1338 “Teusaquillo Mejor para la conservación de la Malla Vial y Espacio Publico  Peatonal” y el proyecto 1348 “Teusaquillo con mejores parques recreativos y deportivos</t>
  </si>
  <si>
    <t>10 MESES 22 DIAS</t>
  </si>
  <si>
    <t>El contratista se obliga con el fondo de desarrollo local de teusaquillo a prestar sus serivcios profesionales para realizar todas las actividades inherentes a la forumulacion y el seguimiento de todos los proyectos y contratos de infrestructura que le sean asignados en el marco del plan de desarrollo local 2017-2020</t>
  </si>
  <si>
    <t>Prestacion de serivicos profesionales con el fin de gestionar el proceso de cobro persuasivo dentro de las actuaciones administrativas que se adelantan en el area de gestion policiva asi como dar tramite a las actruaciones administrativas relacionadas con establecimientos de comercio y espacio publico, peticiones quejas y requerimientos.</t>
  </si>
  <si>
    <t>PRESTAR LOS SERVICIOS PROFESIONALES COMO ADMINISTRADOR DE LA RED DE VOZ Y DATOS, BRINDANDO ASISTENCIA Y SOPORTE TÉCNICO DEL SOFTWARE Y HARDWARE DE LOS EQUIPOS Y PROGRAMAS QUE MANEJA LA ENTIDAD, ASÍ COMO A LOS USUARIOS QUE DESARROLLEN SUS ACTIVIDADES EN LA ALCALDÍA LOCAL DE TEUSAQUILLO</t>
  </si>
  <si>
    <t xml:space="preserve">Prestar los servicios de apoyo al area de gestion policiva de la alcaldia local de teusaquillo en la actualziacion de la base de datos necesarias para la elaboracion de infomres solictados por las diferentes entidades </t>
  </si>
  <si>
    <t>Prestar los servicios técnicos de apoyo a la gestión en la ejecución de las actividades administrativas y operativas en temas relacionados con Establecimientos de Comercio y Espacio Público, que se adelanten en el Área de Gestión Policiva de la Alcaldía local de Teusaquillo</t>
  </si>
  <si>
    <t>Prestación de  servicios de apoyo al área de Gestión Desarrollo Local en labores administrativas como la recepción de correspondencia, registro, digitalización, así como el manejo de agenda y elaboración de actas de reunión</t>
  </si>
  <si>
    <t>Prestar sus servicios como auxiliar administrativo en la Secretaría General de Inspecciones</t>
  </si>
  <si>
    <t xml:space="preserve">EL CONTRATISTA SE OBLIGA PARA CON EL FONDO A PRESTAR SUS SERVICIOS PROFESIONALES AL DESPACHO EN TEMAS DE COMUNICACIÓN SOCIAL DE LOS CANALES INTERNO Y EXTERNOS. </t>
  </si>
  <si>
    <t>Prestacion de servicios de apoyo en el area de gestion de desarrollo local para adelnatr las labores de clasificacion, foliado, digitalizacion, organización tecnica informatica y demas necesarias para la gestion documental, asi como el proceso de eliminacion y transferencia de archivos inactivos de la alcaldia local de teusaquillo de acuerdo a la normatividad vigente y en concordancioa con los estanderes de gestion docuemntal y la administracion</t>
  </si>
  <si>
    <t xml:space="preserve">Prestacion de servicios profesionales al area de gestion policiva para la descongestion e impulso procesal a las actuaciones administrativas y prelimnarwes correspondente al regimen de obras y urbanismo anteriores al año 2015, asi como recepcionar diligencias de expresion de opinines correspondientes a tema urbanismo </t>
  </si>
  <si>
    <t>Prestación de servicios profesionales al Área de Gestión Policiva en el trámite procesal de las Actuaciones Administrativas y preliminares adelantadas con miras a la restitución del espacio público y la atención a los vendedores informales de la localidad</t>
  </si>
  <si>
    <t>Prestación de servicios de apoyo a la gestión al Área de Gestión Policiva de la Alcaldía Local de Teusaquillo, en las actividades concernientes a la recepción de correspondencia, registro, digitalización y seguimiento a los trámites administrativos de las oficinas de obras y jurídica, así como el manejo de agenda y elaboración de actas de reuniones</t>
  </si>
  <si>
    <t>PRESTAR SERVICIOS PROFESIONALES PARA EL SEGUIMIENTO A LA ESTABILIDAD DE LAS OBRAS EJECUTADAS CON RECURSOS DEL FONDO DE DESARROLLO LOCAL DE TEUSAQUILLO Y APOYAR EN LA REALIZACIÓN DE LAS ACTIVIDADES EN EL DESARROLLO DE LOS PROYECTOS DE INFRAESTRUCTURA</t>
  </si>
  <si>
    <t xml:space="preserve">EL CONTRATISTA SE OBLIGA PARA CON EL FONDO DE DESARROLLO LOCAL A PRESTAR SUS SERVICIOS DE APOYO A LAS ACTIVIDADES QUE SE GENEREN EN LA JUNTA ADMINISTRADORA LOCAL DE TEUSAQUILLO. </t>
  </si>
  <si>
    <t>7 MESES</t>
  </si>
  <si>
    <t>El contratista se obliga para con el Fondo de Desarrollo Local de Teusaquillo a prestar sus servicios profesionales realizando todas las actividades técnicas, y de coordinación institucional del proyecto 1330 “Teusaquillo mejor para el Ambiente</t>
  </si>
  <si>
    <t>9 MESES</t>
  </si>
  <si>
    <t>El contrato que s epretende celebar tendra por objeto Contratar la adquisicion y mantenimiento deinstrumentos musicales del Centro orquestal de Teusaquillo</t>
  </si>
  <si>
    <t>CONTRATACION DE PRESTACION DE SEVICIOS</t>
  </si>
  <si>
    <t xml:space="preserve">SELECCIÓN </t>
  </si>
  <si>
    <t>NUMERO DE PROYECTO</t>
  </si>
  <si>
    <t>EL CONVENIO QUE SE CELEBRARA TENDRA POR OBJETO AUNAR RECURSOS TÉCNICOS Y ADMINISTRATIVOS PARA GARANTIZAR LA ENTREGA DEL SUBSIDIO ECONÓMICO TIPO C, A LAS PERSONAS MAYORES BENEFICIARIAS DEL SERVICIO SOCIAL SUBSIDIOS ECONÓMICOS QUE SON ATENDIDAS CON RECURSOS DE LOS FONDOS DE DESARROLLO LOCAL EN EL MARCO DE LA POLÍTICA PÚBLICA SOCIAL PARA EL ENVEJECIMIENTO Y LA VEJEZ EN EL DISTRITO CAPITAL”</t>
  </si>
  <si>
    <t xml:space="preserve"> CONTRATACION DIRECTA  </t>
  </si>
  <si>
    <t>OBSERVACION CODIGO SECOP</t>
  </si>
  <si>
    <t>modalidad de seleeccion abreviada</t>
  </si>
  <si>
    <t>tipo de contrato</t>
  </si>
  <si>
    <t>Contrato de prestacion de servicios</t>
  </si>
  <si>
    <t>Subasta Inversa</t>
  </si>
  <si>
    <t>ESTADO</t>
  </si>
  <si>
    <t>NO CONTRATADO</t>
  </si>
  <si>
    <t>041-2017</t>
  </si>
  <si>
    <t>Convenio Interaminidstrativo</t>
  </si>
  <si>
    <t>contrato de suministro</t>
  </si>
  <si>
    <t>menor cuantia</t>
  </si>
  <si>
    <t>convenio interadministrativo</t>
  </si>
  <si>
    <t>contrato de obra</t>
  </si>
  <si>
    <t>no contratado</t>
  </si>
  <si>
    <t>contrato de consultoria</t>
  </si>
  <si>
    <t>contrato de prestacion de servicios</t>
  </si>
  <si>
    <t>El contratista se obliga con el fondo de desarrollo local de teusaquillo a prestar sus servicios profesionales para realizar todas las actividades inherentes a la formulación y el seguimiento de todos los proyectos y contratos de infraestructura que le sean asignados en el marco del plan de desarrollo local 2017-2020</t>
  </si>
  <si>
    <t>selección abreviada</t>
  </si>
  <si>
    <t>no aplica</t>
  </si>
  <si>
    <t xml:space="preserve">contrato de obra  </t>
  </si>
  <si>
    <t>El contrato que  se pretende Celebrar tendra por objeto Desarrollar acciones de formacion artistica a 500 personas de la localidad de Teusaquillo</t>
  </si>
  <si>
    <t>menro cuantia</t>
  </si>
  <si>
    <t xml:space="preserve">SELECCIÓN ABREVIADA </t>
  </si>
  <si>
    <t>contrato de prestación de servicios</t>
  </si>
  <si>
    <t>771100000.</t>
  </si>
  <si>
    <t>Aunar esfuerzos técnicos, administrativos, financieros, operativos y logísticos entre el FONDO DE DESARROLLO LOCAL DE TEUSAQUILLO y el INSTITUTO DISTRITAL PARA LA PROTECCIÓN DE LA NIÑEZ Y LA JUVENTUD – IDIPRON; con el fin de realizar la intervención y mantenimiento periódico del espacio público local de Teusaquillo, a través de acciones que generen cambios en el entorno local, que permitan el goce y disfrute del espacio público por los habitantes, de la mano con las políticas de formación y promoción de la población juvenil vulnerable, en cabeza del IDIPRON</t>
  </si>
  <si>
    <t>12  meses</t>
  </si>
  <si>
    <t>Convenio Interadministrativo</t>
  </si>
  <si>
    <t>ADICION  AL CONVENIO QUE TIENE POR OBJETO  AUNAR RECURSOS TÉCNICOS Y ADMINISTRATIVOS PARA GARANTIZAR LA ENTREGA DEL SUBSIDIO ECONÓMICO TIPO C, A LAS PERSONAS MAYORES BENEFICIARIAS DEL SERVICIO SOCIAL SUBSIDIOS ECONÓMICOS QUE SON ATENDIDAS CON RECURSOS DE LOS FONDOS DE DESARROLLO LOCAL EN EL MARCO DE LA POLÍTICA PÚBLICA SOCIAL PARA EL ENVEJECIMIENTO Y LA VEJEZ EN EL DISTRITO CAPITAL”</t>
  </si>
  <si>
    <t>ADICION AL CONTRATO QUE TIENE POR OBJETO el suministro y preparación de refrigerios, menús, bebidas, y/o alimentos que permitan el fortalecimiento de las instancias de participación: Técnica, logística y operativamente y el fortalecimiento técnico y operativo para la toma de decisiones a las organizaciones sociales y comunitarias, de acuerdo a los estudios previos pliego de condiciones y anexos técnicos</t>
  </si>
  <si>
    <t>11 MESES</t>
  </si>
  <si>
    <t xml:space="preserve">8 MESES </t>
  </si>
  <si>
    <t xml:space="preserve">EL CONTRATISTA SE OBLIGA PARA CON LA ALCALDIA LOCAL DE TEUSAQUILLO A PRESTAR SUS SERVICIOS PROFESIONALES ESPECIALIZADOS  AL AREA DE GESTION DE DESARROLLO LOCAL. </t>
  </si>
  <si>
    <t xml:space="preserve">Prestación de servicios profesionales como abogado al Área de Gestión de Desarrollo Local para adelantar trámites precontractuales y contractuales  en el marco de los proyectos previstos en el Plan de Desarrollo Local “Teusaquillo Mejor para Todos 2017-2020”. </t>
  </si>
  <si>
    <t>Prestación de servicios profesionales como abogado al Área de Gestión de Desarrollo Local para adelantar trámites precontractuales y contractuales  en el marco de los proyectos previstos en el Plan de Desarrollo Local “Teusaquillo Mejor para Todos 2017-2020</t>
  </si>
  <si>
    <t>Prestacion de servicios profesionales en el area de gestion de desarrollo local, para coadyuvar el proceso de depracion de obligaciones por pagar y le tramite e impulso a la lqudacion de contratos suscritos con cargo a los recursos del fondo de desarrollo local</t>
  </si>
  <si>
    <t>El contratista se obliga para con  la Fondo de Desarrollo  Local de Teusaquillo a prestar sus servicios profesionales en el área de Gestión de Desarrollo Local, para realizar la formulación y apoyo a la supervisión de los proyectos de inversión que le sean asignados y a los contratos derivados de dichas formulaciones, así como el apoyo a los temas de Seguridad y Convivencia</t>
  </si>
  <si>
    <t>Prestacion de servicios pofesionales al area de gestion policiva en la alcaldia local de teusaquillo con el fin de realizar las actividades concernientes a los tramites relacionados con los planes de mejoramiento acciones constitucionales y legales asi como sustanciar lo actos administrativos consistentes en permisos y o conceptos para la realizacion de eventos de caracter masivo y o aglomeraciones que se realicen en la localidad</t>
  </si>
  <si>
    <t>10 MESES, 22 DIAS</t>
  </si>
  <si>
    <t>El contratista se obliga para con el Fondo de Desarrollo Local de Teusaquillo a prestar sus servicios profesionales al area de gestión de desarrollo local – presupuesto y contabilidad para apoyar la implementación de las normas internacionales de información financiera (NIIF)</t>
  </si>
  <si>
    <t>Prestación de servicios profesionales al Área de Gestión de Desarrollo Local de Teusaquillo, en la formulación, evaluación, presentación y seguimiento de proyectos, para asegurar la adecuada inversión de los recursos locales, así como el seguimiento y actualización en el sistema de información SEGPLAN y a las matrices de inversión (MUSI).</t>
  </si>
  <si>
    <t>EL CONTRATISTA  SE OBLIGA A PRESTAR SUS  SERVICIOS  COMO  APOYO  TECNICO Y ADMINISTRATIVO A LA ADMINISTRACION  LOCAL AL  AREA DE  GESTION  DE DESARROLLO LOCAL- PRENSA COMUNICACIONES.</t>
  </si>
  <si>
    <t xml:space="preserve">Prestacion de servicisos profesionales al area de gestion de desarrollo local de teusaquillo, en la formulacion, evaluacion, presentacion y seguimiento de proyectos sociales y articulacion de espacios locales e interistucionales </t>
  </si>
  <si>
    <t>El contratista se obliga para con la Alcaldía Local de Teusaquillo a prestar sus servicios en actividades operativas como el traslado, cuidado y entrega de la documentación, mensajería interna y externa que produzcan las oficinas de la Alcaldía Local</t>
  </si>
  <si>
    <t>Prestación de servicios de apoyo al Área de Gestión de Desarrollo Local de la Alcaldía Local de Teusaquillo realizando las actividades operativas relacionadas con la Administración de Red de Voz y Datos</t>
  </si>
  <si>
    <t>30,100,000</t>
  </si>
  <si>
    <t>Prestacion de serivicios profesionales al area de gestion policiva de la alcaldia local de teusaquillo, con el fin de realizar las actividades concernientes al tramte prcesal de las actuaciones administrativas y requerimientos relacionados con establecimientos de comerciop asi como recepcionar diligencias de expresion de opiniones correspondientes al tema.</t>
  </si>
  <si>
    <t>17,200,000</t>
  </si>
  <si>
    <t>14,700,000</t>
  </si>
  <si>
    <t>10,800,000</t>
  </si>
  <si>
    <t>10 MESES, 11 DIAS</t>
  </si>
  <si>
    <t>57,016,667</t>
  </si>
  <si>
    <t>Prestación de servicios de apoyo en el Área de Gestión de Desarrollo Local  para adelantar las labores de clasificación,  foliado, digitalización, organización técnica, informática y demás necesarias para la gestión documental, así como el proceso de eliminación y transferencia de archivos inactivos de la Alcaldía Local de Teusaquillo de acuerdo a la normatividad vigente y en concordancia con los estándares de gestión documental y la administración.</t>
  </si>
  <si>
    <t>18,200,000</t>
  </si>
  <si>
    <t>19,950,000</t>
  </si>
  <si>
    <t>19,200,000</t>
  </si>
  <si>
    <t>Prestación de servicios profesionales al Área de Gestión Policiva para la descongestión y trámite procesal a las actuaciones administrativas y preliminares correspondientes a Establecimientos de Comercio anteriores al año 2014</t>
  </si>
  <si>
    <t>26,600,000</t>
  </si>
  <si>
    <t xml:space="preserve">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Teusaquillo </t>
  </si>
  <si>
    <t>21,000,000</t>
  </si>
  <si>
    <t>32,900,000</t>
  </si>
  <si>
    <t>EL CONTRATISTA SE OBLIGA PARA CON EL FONDO A PRESTAR SUS SERVICIOS PARA APOYAR EL PROCESO DE RADICACIÓN, NOTIFICACION Y ENTREGA DE LA CORRESPONDENCIA INTERNA Y EXTERNA DE LA ALCALDIA LOCAL DE TEUSAQUILLO.</t>
  </si>
  <si>
    <t>29,400,000</t>
  </si>
  <si>
    <t>PRESTACION DE SERIVICIOS PROFESIONALES AL AREA DE GESTION POLICIVA DE LA ALCALDIA LOCAL DE TEUSAQUILLO EN LAS ACTIVIDADES CONCERNIENTES A REGISTROS CERTIFICACIONES ACTUALIZACIONES DE DATOS ENTRE OTRAS CON EL FIN DE DAR CUMPLIMIENTO A LO ESTABLECIDO EN LA LEY 675 DE 2001 Y 746 DEL 2009  Y DEMAS NORMAS VIGENTES ASI COMO ATENDER PETICIONES Y REQUEIRMIENTOS RELACIONADOS CON PROPIEDAD HORIZONTAL</t>
  </si>
  <si>
    <t>25,200,000</t>
  </si>
  <si>
    <t>Prestacion de servicios profesionales al Area de Gestion Policiva a través de visitas a terreno y emision de conceptos técticos, para verificar el cumplimiento de la normatividad relativa a establecimientos de comercio y espacio publico obras y urbanismo</t>
  </si>
  <si>
    <t>22,500,000</t>
  </si>
  <si>
    <t xml:space="preserve">Prestación de servicios profesionales al Área de Gestión Policiva para la descongestión e impulso procesal a las actuaciones administrativas y preliminares correspondientes al régimen de obras y urbanismo, establecimientos de comercio y espacio público, así como recepcionar diligencias de expresión de opiniones correspondientes al tema urbanístico, establecimientos comerciales y espacio público </t>
  </si>
  <si>
    <t>8 MESES Y 19 DIAS</t>
  </si>
  <si>
    <t>38,850,000</t>
  </si>
  <si>
    <t>CPS 01-2017</t>
  </si>
  <si>
    <t>CPS 02-2017</t>
  </si>
  <si>
    <t>CPS 03-2017</t>
  </si>
  <si>
    <t>CPS 04-2017</t>
  </si>
  <si>
    <t>CPS 05-2017</t>
  </si>
  <si>
    <t>CPS 06-2017</t>
  </si>
  <si>
    <t>CPS 07-2017</t>
  </si>
  <si>
    <t>CPS 08-2017</t>
  </si>
  <si>
    <t>CPS 09-2017</t>
  </si>
  <si>
    <t>CPS 10-2017</t>
  </si>
  <si>
    <t>CPS 11-2017</t>
  </si>
  <si>
    <t>CPS 12-2017</t>
  </si>
  <si>
    <t>CPS 13-2017</t>
  </si>
  <si>
    <t>CPS 14-2017</t>
  </si>
  <si>
    <t>CPS 15-2017</t>
  </si>
  <si>
    <t>CPS 16-2017</t>
  </si>
  <si>
    <t>CPS 17-2017</t>
  </si>
  <si>
    <t>CPS 18-2017</t>
  </si>
  <si>
    <t>CPS 19-2018</t>
  </si>
  <si>
    <t>CPS 20-2017</t>
  </si>
  <si>
    <t>CPS 21 -2017</t>
  </si>
  <si>
    <t>CPS 21 A-2017</t>
  </si>
  <si>
    <t>CPS 22-2017</t>
  </si>
  <si>
    <t>CPS 24-2017</t>
  </si>
  <si>
    <t>CPS 25-2017</t>
  </si>
  <si>
    <t>CPS 26-2017</t>
  </si>
  <si>
    <t>CPS 27-2017</t>
  </si>
  <si>
    <t>CPS 28-2017</t>
  </si>
  <si>
    <t>CPS 29-2017</t>
  </si>
  <si>
    <t>CPS 30-2017</t>
  </si>
  <si>
    <t>CPS 31-2017</t>
  </si>
  <si>
    <t>CPS 32-2017</t>
  </si>
  <si>
    <t>CPS 33-2017</t>
  </si>
  <si>
    <t>CPS 34-2017</t>
  </si>
  <si>
    <t>CPS 35-2017</t>
  </si>
  <si>
    <t>CPS 36-2017</t>
  </si>
  <si>
    <t>CPS 37-2017</t>
  </si>
  <si>
    <t>CPS 38-2017</t>
  </si>
  <si>
    <t>CPS 39-2017</t>
  </si>
  <si>
    <t>CPS 40-2017</t>
  </si>
  <si>
    <t>CPS 41-2017</t>
  </si>
  <si>
    <t>CPS 42-2017</t>
  </si>
  <si>
    <t>CPS 43-2017</t>
  </si>
  <si>
    <t>CPS 44-2017</t>
  </si>
  <si>
    <t>CPS 45-2017</t>
  </si>
  <si>
    <t>CPS 46-2017</t>
  </si>
  <si>
    <t>CPS 47-2017</t>
  </si>
  <si>
    <t>CPS 48-2017</t>
  </si>
  <si>
    <t>CPS 050-2017</t>
  </si>
  <si>
    <t>CPS 051-2017</t>
  </si>
  <si>
    <t>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mitigación y atención de emergencias en la localidad</t>
  </si>
  <si>
    <t>El contrato que s epretende celebrar tendra por objeto el Desarrollo de acciones de Participacion Comunitaria donde se incluyan procesos de formación y de apoyo a las instancias locales</t>
  </si>
  <si>
    <t>ADICIONES</t>
  </si>
  <si>
    <t>Gastos de computador</t>
  </si>
  <si>
    <t>llantas y combustible</t>
  </si>
  <si>
    <t>PRESTAR EL SERVICIO INTEGRAL DE ASEO, CAFETERÍA Y MANTENIMIENTO DE LAS INSTALACIONES FISICAS, CON PERSONAL, EQUIPOS, INSUMOS, MATERIALES Y HERRAMIENTAS NECESARIAS PARA LA PRESTACIÓN DEL SERVICIO REQUERIDO, EN LAS INSTALACIONES DONDE FUNCIONEN LAS DEPENDENCIAS DE LA ALCALDÍA LOCAL DE TEUSAQUILLO, INCLUIDA LA JAL DE TEUSAQUILLO, DE ACUERDO A LOS ESTUDIOS PREVIOS, PLIEGO DE CONDICIONES Y ANEXOS TECNICOS</t>
  </si>
  <si>
    <t>El contrato que se pretende celebrar, tendrá por objetoPRESTAR EL SERVICIO INTEGRAL DE FOTOCOPIADO A PRECIOS UNITARIOS SIN FORMULA DE REAJUSTE MEDIANTE EL SISTEMA DE OUTSOURCING DE ACUERDO CON LOS PRESENTES ESTUDIOS PREVIOS, ANEXOS TECNICOS E INVITACIÓN.</t>
  </si>
  <si>
    <t>11 meses</t>
  </si>
  <si>
    <t>V/R. DEL SERVICIO DE CODENSA, ACUEDUCTOO Y ETB DE LAS DIFERENTES SEDES DONDE FUNCIONA LA ALCALDIA LOCAL DE TEUSAQUILLO, SEGUN CODIFICACION CONTABLE Y FACTURAS ANEXAS.</t>
  </si>
  <si>
    <t>menor  cuantia</t>
  </si>
  <si>
    <t>contrato de  prestación de servicios</t>
  </si>
  <si>
    <t>Orden de compra</t>
  </si>
  <si>
    <t>contrato de compraventa</t>
  </si>
  <si>
    <t>contrato de arrendamiento</t>
  </si>
  <si>
    <t>resolución</t>
  </si>
  <si>
    <t>DIRECTA</t>
  </si>
  <si>
    <t>objeto  AUNAR ESFUERZOS TÉCNICOS, ADMINISTRATIVOS Y FINANCIEROS PARA LA CONTINUIDAD DEL CENTRO ORQUESTAL LOCAL DE TEUSAQUILLO PARA EL 2017, QUE CONSISTE EN APOYAR Y FORTALECER EL PROCESO DE FORMACION MUSICAL PARA LOS NIÑOS Y ADOLESCENTES DE LA LOCALIDAD”. CLÁUSULA SEGUNDA: OBLIGACIONES GENERALES DE LA OFB</t>
  </si>
  <si>
    <t>Subasta inversa</t>
  </si>
  <si>
    <t>Contratar el servicio integral y continuo del suministro de gasolina paralos vehículos que conforman el parque automotor de la Alcadia Local de Teusaquillo atraves de colombia compra eficiente acogiéndonos al acuerdo marco existente</t>
  </si>
  <si>
    <t>ADICION  N°  1  a la orden de compra  6104 que tiene por objeto Contratar el servicio integral y continuo del suministro de galosina paralos vehículos que conforman el parque automotor de la Alcadia Local de Teusaquillo atraves de colombia compra eficiente acogiéndonos al acuerdo marco CCE-221-A-AMP-2015</t>
  </si>
  <si>
    <t xml:space="preserve">acuerdo marco  </t>
  </si>
  <si>
    <t>ACUERDO MARCO DE COLOMBIA COMPRA EFICIENTE</t>
  </si>
  <si>
    <t>Contratar a monto agotable el mantenimiento preventivo y correctivo incluyendo mano de obra y/o suministro de llantas y repuestos originales, para los vehículos de propiedad del Fondo de Desarrollo Local de Teusaquillo y los vehículos que adquiera el FDLT de acuerdo a los presentes estudios previos”.</t>
  </si>
  <si>
    <t xml:space="preserve">minima cuantia </t>
  </si>
  <si>
    <t xml:space="preserve">materiales y suministros y mantenimiento  entidad </t>
  </si>
  <si>
    <t>CONTRATO DE PRESTACION SERVICIOS 52</t>
  </si>
  <si>
    <t>AGSOTO DE 2017</t>
  </si>
  <si>
    <t>bolsa mercantil</t>
  </si>
  <si>
    <t>contrato de comisión</t>
  </si>
  <si>
    <t>prestacion de servicios</t>
  </si>
  <si>
    <t>aceptacion de oferta</t>
  </si>
  <si>
    <t>ADICION  N1° A La orden de compra  9967  cuyo objeto es Contratar el Servicio Integral de Aseo, Cafetería y mantenimiento para las instalaciones de la Alcaldía Local de Teusaquillo, incluida la Junta Administradora Local de conformidad al Acuerdo Marco de Precios por parte de entidades compradoras  CCE-146-1-AMP-2014</t>
  </si>
  <si>
    <t>11 dias</t>
  </si>
  <si>
    <t>El contrato que se pretende celebrar, tendrá por objeto “El contratista se obliga para con el Fondo de Desarrollo Local de Teusaquillo a prestar sus servicios profesionales para realizar todas las actividades inherentes a la formulación y el seguimiento de todos los proyectos y contratos de parques recreo deportivos dentro del proyecto 1348 Teusaquillo con Mejores parques Recreativos y Deportivos.</t>
  </si>
  <si>
    <t>7  MESES 15 DIAS</t>
  </si>
  <si>
    <t>Adicionar el contrato de seguros N° 067-2016, cuyo objeto es “Contratar una compañía de seguros legalmente constituida en Colombia, con el fin de asegurar los bienes muebles e inmuebles y demás intereses patrimoniales del Fondo de Desarrollo local de Teusaquillo y los que se encuentran bajo su cuidado, tenencia, control o por los que legalmente pueda ser responsable</t>
  </si>
  <si>
    <t>Adicionar el contrato 006 DEL 2016 cuyo objeto es “Adquirir la póliza de vida grupo de  ediles de la Localidad  de Teusaquillo, con compañías de seguros generales y/o de vida legalmente constituidas en Colombia, de acuerdo a los presentes estudios previos y pliego de condiciones”</t>
  </si>
  <si>
    <t>90 dias</t>
  </si>
  <si>
    <t xml:space="preserve">183 dias </t>
  </si>
  <si>
    <t>3.1.2.02.06.01</t>
  </si>
  <si>
    <t>3.1.12.02.06.05</t>
  </si>
  <si>
    <t>3.1.8.02.01.02</t>
  </si>
  <si>
    <t>3.18.02.02.02.0001</t>
  </si>
  <si>
    <t>OBJETO “ Contratar una compañía de seguros legalmente constituida en Colombia, con el fin de asegurar los bienes muebles e inmuebles y demás intereses patrimoniales   del FDL y los que se encuentren bajo su custodia,  asi como la adquisición de la poliza de vida de los ediles de la localidad   del Fondo de Desarrollo Local de Teusaquillo y los que se encuentren bajo su custodia”</t>
  </si>
  <si>
    <t xml:space="preserve">Contratar un intermediario de seguros, para que preste la asesoría integral en la administración, contratación y manejo de las pólizas del Fondo de Desarrollo  Local de Teusaquilllo </t>
  </si>
  <si>
    <t>Acuerdo marco Colombia Compra Eficiente</t>
  </si>
  <si>
    <t>orden de Compra</t>
  </si>
  <si>
    <t>El contrato que se pretende celebrar, tendrá por objeto: “El contratista se obliga con la Alcaldía Local de Teusaquillo a prestar sus servicios  para que realice las actividades concernientes a los trámites relacionados con la recepción, organización, entrada, salida y entrega de materiales y suministros, bienes y equipos solicitados por las diferentes áreas que conforman la Alcaldía Local de Teusaquillo, de acuerdo a los estudios previos, en cumplimiento al Plan de Desarrollo Local 2013-2016 y el Plan de Gestión de Teusaquillo</t>
  </si>
  <si>
    <t>El contrato que se pretende celebrar, tendrá por objeto “El contratista se obliga para con el fondo a prestar sus servicios profesionales en la Alcaldía local de Teusaquillo para impulsar y coordinar la implementación del sistema de calidad”.</t>
  </si>
  <si>
    <t>El contrato que se pretende celebrar, tendrá por objeto “El contratista se obliga para con el fondo a prestar sus servicios de apoyo en la conducción de los vehículos de propiedad del fondo de desarrollo local de Teusaquillo, incluido el vehículo pesado tipo camión”.</t>
  </si>
  <si>
    <t xml:space="preserve">El contrato que se pretende celebrar, tendrá por objeto “Prestación de servicios profesionales Como abogado al Area de Gestión de Desarrollo Local para adelantar trámites precontractuales y contractuales  en el marco de los proyectos previstos en el Plan de Desarrollo Local “Teusaquillo Major para Todos 2017-2020”.
</t>
  </si>
  <si>
    <t>6 meses 15 dias</t>
  </si>
  <si>
    <t>+</t>
  </si>
  <si>
    <t>no  aplica</t>
  </si>
  <si>
    <t>aceptación de oferta</t>
  </si>
  <si>
    <t>ACTUALIZACION  PLAN DE ADQUISICIONES  12 DE MAYO DE  2017</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</si>
</sst>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dddd\,\ dd&quot; de &quot;mmmm&quot; de &quot;yyyy"/>
    <numFmt numFmtId="185" formatCode="[$-240A]dddd\,\ d\ &quot;de&quot;\ mmmm\ &quot;de&quot;\ yyyy"/>
    <numFmt numFmtId="186" formatCode="[$-F800]dddd\,\ mmmm\ dd\,\ yyyy"/>
    <numFmt numFmtId="187" formatCode="[$-240A]d&quot; de &quot;mmmm&quot; de &quot;yyyy;@"/>
    <numFmt numFmtId="188" formatCode="[$-240A]h:mm:ss\ AM/PM"/>
  </numFmts>
  <fonts count="67">
    <font>
      <sz val="11"/>
      <color theme="1"/>
      <name val="Calibri"/>
      <family val="2"/>
    </font>
    <font>
      <sz val="11"/>
      <color indexed="8"/>
      <name val="Calibri"/>
      <family val="2"/>
    </font>
    <font>
      <sz val="11"/>
      <color indexed="9"/>
      <name val="Calibri"/>
      <family val="2"/>
    </font>
    <font>
      <u val="single"/>
      <sz val="11"/>
      <color indexed="12"/>
      <name val="Calibri"/>
      <family val="2"/>
    </font>
    <font>
      <sz val="10"/>
      <name val="Arial"/>
      <family val="2"/>
    </font>
    <font>
      <b/>
      <sz val="11"/>
      <name val="Arial"/>
      <family val="2"/>
    </font>
    <font>
      <sz val="9"/>
      <name val="Tahoma"/>
      <family val="2"/>
    </font>
    <font>
      <b/>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color indexed="8"/>
      <name val="Calibri"/>
      <family val="2"/>
    </font>
    <font>
      <u val="single"/>
      <sz val="11"/>
      <color indexed="8"/>
      <name val="Calibri"/>
      <family val="2"/>
    </font>
    <font>
      <sz val="12"/>
      <color indexed="8"/>
      <name val="Arial"/>
      <family val="2"/>
    </font>
    <font>
      <sz val="10"/>
      <color indexed="8"/>
      <name val="Calibri"/>
      <family val="2"/>
    </font>
    <font>
      <sz val="10"/>
      <color indexed="8"/>
      <name val="Arial"/>
      <family val="2"/>
    </font>
    <font>
      <b/>
      <sz val="11"/>
      <color indexed="59"/>
      <name val="Calibri"/>
      <family val="2"/>
    </font>
    <font>
      <sz val="12"/>
      <color indexed="8"/>
      <name val="Calibri"/>
      <family val="2"/>
    </font>
    <font>
      <b/>
      <sz val="11"/>
      <color indexed="8"/>
      <name val="Arial"/>
      <family val="2"/>
    </font>
    <font>
      <sz val="11"/>
      <color indexed="8"/>
      <name val="Arial"/>
      <family val="2"/>
    </font>
    <font>
      <i/>
      <sz val="11"/>
      <color indexed="8"/>
      <name val="Arial"/>
      <family val="2"/>
    </font>
    <font>
      <b/>
      <sz val="10"/>
      <color indexed="8"/>
      <name val="Verdana"/>
      <family val="2"/>
    </font>
    <font>
      <sz val="12"/>
      <color indexed="8"/>
      <name val="Cantarel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2" tint="-0.8999800086021423"/>
      <name val="Calibri"/>
      <family val="2"/>
    </font>
    <font>
      <u val="single"/>
      <sz val="11"/>
      <color theme="1"/>
      <name val="Calibri"/>
      <family val="2"/>
    </font>
    <font>
      <sz val="12"/>
      <color theme="1"/>
      <name val="Calibri"/>
      <family val="2"/>
    </font>
    <font>
      <sz val="12"/>
      <color theme="1"/>
      <name val="Arial"/>
      <family val="2"/>
    </font>
    <font>
      <b/>
      <sz val="11"/>
      <color theme="1"/>
      <name val="Arial"/>
      <family val="2"/>
    </font>
    <font>
      <sz val="12"/>
      <color theme="1"/>
      <name val="Cantarell"/>
      <family val="0"/>
    </font>
    <font>
      <sz val="10"/>
      <color theme="1"/>
      <name val="Calibri"/>
      <family val="2"/>
    </font>
    <font>
      <sz val="10"/>
      <color theme="1"/>
      <name val="Arial"/>
      <family val="2"/>
    </font>
    <font>
      <sz val="11"/>
      <color theme="1"/>
      <name val="Arial"/>
      <family val="2"/>
    </font>
    <font>
      <sz val="14"/>
      <color theme="1"/>
      <name val="Calibri"/>
      <family val="2"/>
    </font>
    <font>
      <i/>
      <sz val="11"/>
      <color theme="1"/>
      <name val="Arial"/>
      <family val="2"/>
    </font>
    <font>
      <b/>
      <sz val="10"/>
      <color theme="1"/>
      <name val="Verdana"/>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hair">
        <color indexed="8"/>
      </left>
      <right/>
      <top style="hair">
        <color indexed="8"/>
      </top>
      <bottom style="hair">
        <color indexed="8"/>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medium"/>
      <right style="thin"/>
      <top style="thin"/>
      <bottom/>
    </border>
    <border>
      <left style="thin"/>
      <right style="thin"/>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2" fillId="30" borderId="0" applyNumberFormat="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0" borderId="0" applyNumberFormat="0" applyFill="0" applyBorder="0" applyAlignment="0" applyProtection="0"/>
    <xf numFmtId="0" fontId="46"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7" fillId="32" borderId="0" applyNumberFormat="0" applyBorder="0" applyAlignment="0" applyProtection="0"/>
    <xf numFmtId="0" fontId="1" fillId="0" borderId="0">
      <alignment/>
      <protection/>
    </xf>
    <xf numFmtId="0" fontId="4" fillId="0" borderId="0">
      <alignment/>
      <protection/>
    </xf>
    <xf numFmtId="0" fontId="0" fillId="33"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1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quotePrefix="1">
      <alignment wrapText="1"/>
    </xf>
    <xf numFmtId="0" fontId="44" fillId="0" borderId="11" xfId="47" applyBorder="1" applyAlignment="1" quotePrefix="1">
      <alignment wrapText="1"/>
    </xf>
    <xf numFmtId="14" fontId="0" fillId="0" borderId="14" xfId="0" applyNumberFormat="1" applyBorder="1" applyAlignment="1">
      <alignment wrapText="1"/>
    </xf>
    <xf numFmtId="0" fontId="53" fillId="0" borderId="0" xfId="0" applyFont="1" applyAlignment="1">
      <alignment/>
    </xf>
    <xf numFmtId="0" fontId="0" fillId="0" borderId="0" xfId="0" applyAlignment="1">
      <alignment/>
    </xf>
    <xf numFmtId="0" fontId="0" fillId="0" borderId="15" xfId="0" applyBorder="1" applyAlignment="1">
      <alignment wrapText="1"/>
    </xf>
    <xf numFmtId="178" fontId="0" fillId="0" borderId="11" xfId="0" applyNumberFormat="1" applyBorder="1" applyAlignment="1">
      <alignment wrapText="1"/>
    </xf>
    <xf numFmtId="0" fontId="0" fillId="0" borderId="0" xfId="0" applyFill="1" applyAlignment="1">
      <alignment wrapText="1"/>
    </xf>
    <xf numFmtId="3" fontId="0" fillId="0" borderId="0" xfId="0" applyNumberFormat="1" applyAlignment="1">
      <alignment wrapText="1"/>
    </xf>
    <xf numFmtId="0" fontId="0" fillId="34" borderId="0" xfId="0" applyFill="1" applyAlignment="1">
      <alignment/>
    </xf>
    <xf numFmtId="0" fontId="5" fillId="0" borderId="16" xfId="57" applyFont="1" applyFill="1" applyBorder="1" applyAlignment="1">
      <alignment horizontal="center" vertical="center" wrapText="1"/>
      <protection/>
    </xf>
    <xf numFmtId="0" fontId="5" fillId="0" borderId="16" xfId="57" applyFont="1" applyFill="1" applyBorder="1" applyAlignment="1">
      <alignment horizontal="justify" vertical="center"/>
      <protection/>
    </xf>
    <xf numFmtId="17" fontId="0" fillId="0" borderId="0" xfId="0" applyNumberFormat="1" applyAlignment="1">
      <alignment horizontal="right" wrapText="1"/>
    </xf>
    <xf numFmtId="0" fontId="0" fillId="0" borderId="0" xfId="0" applyAlignment="1">
      <alignment horizontal="right" wrapText="1"/>
    </xf>
    <xf numFmtId="0" fontId="0" fillId="0" borderId="0" xfId="0" applyFill="1" applyAlignment="1">
      <alignment horizontal="right" wrapText="1"/>
    </xf>
    <xf numFmtId="179" fontId="0" fillId="0" borderId="0" xfId="0" applyNumberFormat="1" applyAlignment="1">
      <alignment wrapText="1"/>
    </xf>
    <xf numFmtId="0" fontId="0" fillId="0" borderId="17" xfId="0" applyFill="1" applyBorder="1" applyAlignment="1">
      <alignment horizont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54" fillId="0" borderId="25" xfId="39" applyFont="1" applyFill="1" applyBorder="1" applyAlignment="1">
      <alignment horizontal="right" wrapText="1"/>
    </xf>
    <xf numFmtId="0" fontId="53" fillId="0" borderId="25" xfId="39" applyFont="1" applyFill="1" applyBorder="1" applyAlignment="1">
      <alignment wrapText="1"/>
    </xf>
    <xf numFmtId="17" fontId="53" fillId="0" borderId="25" xfId="39" applyNumberFormat="1" applyFont="1" applyFill="1" applyBorder="1" applyAlignment="1">
      <alignment horizontal="right" wrapText="1"/>
    </xf>
    <xf numFmtId="0" fontId="53" fillId="0" borderId="25" xfId="39" applyFont="1" applyFill="1" applyBorder="1" applyAlignment="1">
      <alignment horizontal="right" wrapText="1"/>
    </xf>
    <xf numFmtId="0" fontId="53" fillId="0" borderId="25" xfId="0" applyFont="1" applyFill="1" applyBorder="1" applyAlignment="1">
      <alignment wrapText="1"/>
    </xf>
    <xf numFmtId="0" fontId="53" fillId="0" borderId="0" xfId="0" applyFont="1" applyFill="1" applyAlignment="1">
      <alignment wrapText="1"/>
    </xf>
    <xf numFmtId="0" fontId="0" fillId="0" borderId="25" xfId="0" applyFont="1" applyFill="1" applyBorder="1" applyAlignment="1">
      <alignment horizontal="right" wrapText="1"/>
    </xf>
    <xf numFmtId="0" fontId="0" fillId="0" borderId="25" xfId="0" applyFont="1" applyFill="1" applyBorder="1" applyAlignment="1">
      <alignment vertical="top" wrapText="1"/>
    </xf>
    <xf numFmtId="17" fontId="0" fillId="0" borderId="25" xfId="0" applyNumberFormat="1" applyFont="1" applyFill="1" applyBorder="1" applyAlignment="1">
      <alignment horizontal="right" wrapText="1"/>
    </xf>
    <xf numFmtId="3" fontId="0" fillId="0" borderId="25" xfId="0" applyNumberFormat="1" applyFont="1" applyFill="1" applyBorder="1" applyAlignment="1">
      <alignment wrapText="1"/>
    </xf>
    <xf numFmtId="0" fontId="0" fillId="0" borderId="25" xfId="0" applyFont="1" applyFill="1" applyBorder="1" applyAlignment="1">
      <alignment wrapText="1"/>
    </xf>
    <xf numFmtId="0" fontId="55" fillId="0" borderId="26" xfId="47" applyFont="1" applyFill="1" applyBorder="1" applyAlignment="1">
      <alignment wrapText="1"/>
    </xf>
    <xf numFmtId="0" fontId="55" fillId="0" borderId="25" xfId="47" applyFont="1" applyFill="1" applyBorder="1" applyAlignment="1">
      <alignment wrapText="1"/>
    </xf>
    <xf numFmtId="1" fontId="0" fillId="0" borderId="25" xfId="0" applyNumberFormat="1" applyFont="1" applyFill="1" applyBorder="1" applyAlignment="1">
      <alignment wrapText="1"/>
    </xf>
    <xf numFmtId="0" fontId="56" fillId="0" borderId="25" xfId="0" applyFont="1" applyFill="1" applyBorder="1" applyAlignment="1">
      <alignment wrapText="1"/>
    </xf>
    <xf numFmtId="0" fontId="0" fillId="0" borderId="26" xfId="0" applyFont="1" applyFill="1" applyBorder="1" applyAlignment="1">
      <alignment wrapText="1"/>
    </xf>
    <xf numFmtId="0" fontId="0" fillId="0" borderId="27" xfId="0" applyFont="1" applyFill="1" applyBorder="1" applyAlignment="1">
      <alignment horizontal="right" wrapText="1"/>
    </xf>
    <xf numFmtId="0" fontId="0" fillId="0" borderId="28" xfId="0" applyFont="1" applyFill="1" applyBorder="1" applyAlignment="1">
      <alignment vertical="top" wrapText="1"/>
    </xf>
    <xf numFmtId="17" fontId="0" fillId="0" borderId="28" xfId="0" applyNumberFormat="1" applyFont="1" applyFill="1" applyBorder="1" applyAlignment="1">
      <alignment horizontal="right" wrapText="1"/>
    </xf>
    <xf numFmtId="0" fontId="0" fillId="0" borderId="28" xfId="0" applyFont="1" applyFill="1" applyBorder="1" applyAlignment="1">
      <alignment horizontal="right" wrapText="1"/>
    </xf>
    <xf numFmtId="3" fontId="0" fillId="0" borderId="28" xfId="0" applyNumberFormat="1" applyFont="1" applyFill="1" applyBorder="1" applyAlignment="1">
      <alignment wrapText="1"/>
    </xf>
    <xf numFmtId="0" fontId="0" fillId="0" borderId="28" xfId="0" applyFont="1" applyFill="1" applyBorder="1" applyAlignment="1">
      <alignment wrapText="1"/>
    </xf>
    <xf numFmtId="0" fontId="55" fillId="0" borderId="22" xfId="47" applyFont="1" applyFill="1" applyBorder="1" applyAlignment="1">
      <alignment wrapText="1"/>
    </xf>
    <xf numFmtId="0" fontId="0" fillId="0" borderId="10" xfId="0" applyFont="1" applyFill="1" applyBorder="1" applyAlignment="1">
      <alignment horizontal="right" wrapText="1"/>
    </xf>
    <xf numFmtId="0" fontId="0" fillId="0" borderId="29" xfId="0" applyFont="1" applyFill="1" applyBorder="1" applyAlignment="1">
      <alignment horizontal="right" wrapText="1"/>
    </xf>
    <xf numFmtId="0" fontId="0" fillId="0" borderId="30" xfId="0" applyFont="1" applyFill="1" applyBorder="1" applyAlignment="1">
      <alignment vertical="top" wrapText="1"/>
    </xf>
    <xf numFmtId="17" fontId="0" fillId="0" borderId="30" xfId="0" applyNumberFormat="1" applyFont="1" applyFill="1" applyBorder="1" applyAlignment="1">
      <alignment horizontal="right" wrapText="1"/>
    </xf>
    <xf numFmtId="0" fontId="0" fillId="0" borderId="30" xfId="0" applyFont="1" applyFill="1" applyBorder="1" applyAlignment="1">
      <alignment horizontal="right" wrapText="1"/>
    </xf>
    <xf numFmtId="3" fontId="0" fillId="0" borderId="30" xfId="0" applyNumberFormat="1" applyFont="1" applyFill="1" applyBorder="1" applyAlignment="1">
      <alignment wrapText="1"/>
    </xf>
    <xf numFmtId="0" fontId="0" fillId="0" borderId="30" xfId="0" applyFont="1" applyFill="1" applyBorder="1" applyAlignment="1">
      <alignment wrapText="1"/>
    </xf>
    <xf numFmtId="0" fontId="55" fillId="0" borderId="17" xfId="47" applyFont="1" applyFill="1" applyBorder="1" applyAlignment="1">
      <alignment wrapText="1"/>
    </xf>
    <xf numFmtId="0" fontId="57" fillId="0" borderId="25" xfId="0" applyFont="1" applyFill="1" applyBorder="1" applyAlignment="1">
      <alignment horizontal="justify" vertical="top" wrapText="1"/>
    </xf>
    <xf numFmtId="3" fontId="56" fillId="0" borderId="25" xfId="0" applyNumberFormat="1" applyFont="1" applyFill="1" applyBorder="1" applyAlignment="1">
      <alignment wrapText="1"/>
    </xf>
    <xf numFmtId="3" fontId="0" fillId="0" borderId="0" xfId="0" applyNumberFormat="1" applyFill="1" applyAlignment="1">
      <alignment wrapText="1"/>
    </xf>
    <xf numFmtId="0" fontId="58" fillId="0" borderId="25" xfId="57" applyFont="1" applyFill="1" applyBorder="1" applyAlignment="1">
      <alignment horizontal="right" vertical="center" wrapText="1"/>
      <protection/>
    </xf>
    <xf numFmtId="0" fontId="0" fillId="0" borderId="25" xfId="0" applyFont="1" applyFill="1" applyBorder="1" applyAlignment="1">
      <alignment horizontal="justify" vertical="center" wrapText="1"/>
    </xf>
    <xf numFmtId="17" fontId="59" fillId="0" borderId="25" xfId="0" applyNumberFormat="1" applyFont="1" applyFill="1" applyBorder="1" applyAlignment="1">
      <alignment horizontal="right" wrapText="1"/>
    </xf>
    <xf numFmtId="0" fontId="58" fillId="0" borderId="25" xfId="57" applyFont="1" applyFill="1" applyBorder="1" applyAlignment="1">
      <alignment horizontal="right" vertical="center"/>
      <protection/>
    </xf>
    <xf numFmtId="0" fontId="59" fillId="0" borderId="25" xfId="0" applyFont="1" applyFill="1" applyBorder="1" applyAlignment="1">
      <alignment horizontal="right" wrapText="1"/>
    </xf>
    <xf numFmtId="0" fontId="60" fillId="0" borderId="26" xfId="0" applyFont="1" applyFill="1" applyBorder="1" applyAlignment="1">
      <alignment horizontal="center" vertical="center" wrapText="1"/>
    </xf>
    <xf numFmtId="17" fontId="0" fillId="0" borderId="25" xfId="0" applyNumberFormat="1" applyFont="1" applyFill="1" applyBorder="1" applyAlignment="1">
      <alignment horizontal="right" vertical="center"/>
    </xf>
    <xf numFmtId="0" fontId="0" fillId="0" borderId="25" xfId="0" applyFont="1" applyFill="1" applyBorder="1" applyAlignment="1">
      <alignment horizontal="right" vertical="center"/>
    </xf>
    <xf numFmtId="3" fontId="0" fillId="0" borderId="25" xfId="0" applyNumberFormat="1" applyFont="1" applyFill="1" applyBorder="1" applyAlignment="1">
      <alignment horizontal="center" vertical="center"/>
    </xf>
    <xf numFmtId="0" fontId="56" fillId="0" borderId="25"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xf>
    <xf numFmtId="17" fontId="0" fillId="0" borderId="25" xfId="0" applyNumberFormat="1" applyFont="1" applyFill="1" applyBorder="1" applyAlignment="1">
      <alignment horizontal="right"/>
    </xf>
    <xf numFmtId="0" fontId="0" fillId="0" borderId="25" xfId="0" applyFont="1" applyFill="1" applyBorder="1" applyAlignment="1">
      <alignment horizontal="right"/>
    </xf>
    <xf numFmtId="3" fontId="0" fillId="0" borderId="25" xfId="0" applyNumberFormat="1" applyFont="1" applyFill="1" applyBorder="1" applyAlignment="1">
      <alignment horizontal="center"/>
    </xf>
    <xf numFmtId="17" fontId="0" fillId="0" borderId="25" xfId="0" applyNumberFormat="1" applyFont="1" applyFill="1" applyBorder="1" applyAlignment="1">
      <alignment horizontal="right" vertical="center" wrapText="1"/>
    </xf>
    <xf numFmtId="0" fontId="0" fillId="0" borderId="25" xfId="0" applyFont="1" applyFill="1" applyBorder="1" applyAlignment="1">
      <alignment horizontal="right" vertical="center" wrapText="1"/>
    </xf>
    <xf numFmtId="3" fontId="0" fillId="0" borderId="25" xfId="0" applyNumberFormat="1" applyFont="1" applyFill="1" applyBorder="1" applyAlignment="1">
      <alignment horizontal="center" vertical="center" wrapText="1"/>
    </xf>
    <xf numFmtId="0" fontId="56" fillId="0" borderId="25" xfId="0" applyFont="1" applyFill="1" applyBorder="1" applyAlignment="1">
      <alignment horizontal="center" vertical="center" wrapText="1"/>
    </xf>
    <xf numFmtId="0" fontId="60" fillId="0" borderId="26" xfId="0" applyFont="1" applyFill="1" applyBorder="1" applyAlignment="1">
      <alignment horizontal="center" wrapText="1"/>
    </xf>
    <xf numFmtId="3" fontId="61" fillId="0" borderId="25" xfId="0" applyNumberFormat="1" applyFont="1" applyFill="1" applyBorder="1" applyAlignment="1">
      <alignment horizontal="center" vertical="center"/>
    </xf>
    <xf numFmtId="0" fontId="60" fillId="0" borderId="25" xfId="0" applyFont="1" applyFill="1" applyBorder="1" applyAlignment="1">
      <alignment horizontal="center" wrapText="1"/>
    </xf>
    <xf numFmtId="17" fontId="59" fillId="0" borderId="30" xfId="0" applyNumberFormat="1" applyFont="1" applyFill="1" applyBorder="1" applyAlignment="1">
      <alignment horizontal="right" wrapText="1"/>
    </xf>
    <xf numFmtId="0" fontId="55" fillId="0" borderId="30" xfId="47" applyFont="1" applyFill="1" applyBorder="1" applyAlignment="1">
      <alignment wrapText="1"/>
    </xf>
    <xf numFmtId="0" fontId="58" fillId="0" borderId="25" xfId="57" applyFont="1" applyFill="1" applyBorder="1" applyAlignment="1">
      <alignment horizontal="center" vertical="center" wrapText="1"/>
      <protection/>
    </xf>
    <xf numFmtId="0" fontId="58" fillId="0" borderId="25" xfId="0" applyNumberFormat="1" applyFont="1" applyFill="1" applyBorder="1" applyAlignment="1">
      <alignment horizontal="justify" vertical="top"/>
    </xf>
    <xf numFmtId="3" fontId="58" fillId="0" borderId="25" xfId="0" applyNumberFormat="1" applyFont="1" applyFill="1" applyBorder="1" applyAlignment="1">
      <alignment horizontal="center" vertical="center"/>
    </xf>
    <xf numFmtId="0" fontId="58" fillId="0" borderId="25" xfId="0" applyNumberFormat="1" applyFont="1" applyFill="1" applyBorder="1" applyAlignment="1">
      <alignment horizontal="justify"/>
    </xf>
    <xf numFmtId="0" fontId="62" fillId="0" borderId="25" xfId="0" applyNumberFormat="1" applyFont="1" applyFill="1" applyBorder="1" applyAlignment="1">
      <alignment horizontal="justify" vertical="center"/>
    </xf>
    <xf numFmtId="0" fontId="62" fillId="0" borderId="25" xfId="0" applyFont="1" applyFill="1" applyBorder="1" applyAlignment="1">
      <alignment horizontal="right" vertical="center"/>
    </xf>
    <xf numFmtId="3" fontId="0" fillId="0" borderId="25" xfId="0" applyNumberFormat="1" applyFont="1" applyFill="1" applyBorder="1" applyAlignment="1">
      <alignment horizontal="center" wrapText="1"/>
    </xf>
    <xf numFmtId="0" fontId="62" fillId="0" borderId="25" xfId="57" applyFont="1" applyFill="1" applyBorder="1" applyAlignment="1">
      <alignment horizontal="left" vertical="center" wrapText="1"/>
      <protection/>
    </xf>
    <xf numFmtId="0" fontId="62" fillId="0" borderId="25" xfId="57" applyFont="1" applyFill="1" applyBorder="1" applyAlignment="1">
      <alignment horizontal="justify" vertical="top"/>
      <protection/>
    </xf>
    <xf numFmtId="0" fontId="58" fillId="0" borderId="25" xfId="57" applyFont="1" applyFill="1" applyBorder="1" applyAlignment="1">
      <alignment horizontal="justify" vertical="center" wrapText="1"/>
      <protection/>
    </xf>
    <xf numFmtId="0" fontId="63" fillId="0" borderId="0" xfId="0" applyFont="1" applyFill="1" applyAlignment="1">
      <alignment wrapText="1"/>
    </xf>
    <xf numFmtId="0" fontId="64" fillId="0" borderId="25" xfId="0" applyFont="1" applyFill="1" applyBorder="1" applyAlignment="1">
      <alignment horizontal="justify"/>
    </xf>
    <xf numFmtId="0" fontId="63" fillId="0" borderId="25" xfId="39" applyFont="1" applyFill="1" applyBorder="1" applyAlignment="1">
      <alignment wrapText="1"/>
    </xf>
    <xf numFmtId="0" fontId="0" fillId="0" borderId="25" xfId="0" applyNumberFormat="1" applyFont="1" applyFill="1" applyBorder="1" applyAlignment="1">
      <alignment horizontal="justify"/>
    </xf>
    <xf numFmtId="17" fontId="53" fillId="0" borderId="25" xfId="0" applyNumberFormat="1" applyFont="1" applyFill="1" applyBorder="1" applyAlignment="1">
      <alignment horizontal="right" vertical="center"/>
    </xf>
    <xf numFmtId="0" fontId="53" fillId="0" borderId="25" xfId="0" applyFont="1" applyFill="1" applyBorder="1" applyAlignment="1">
      <alignment horizontal="right" vertical="center"/>
    </xf>
    <xf numFmtId="17" fontId="0" fillId="0" borderId="0" xfId="0" applyNumberFormat="1" applyFill="1" applyAlignment="1">
      <alignment horizontal="right" wrapText="1"/>
    </xf>
    <xf numFmtId="0" fontId="0" fillId="0" borderId="25" xfId="0" applyFont="1" applyFill="1" applyBorder="1" applyAlignment="1">
      <alignment horizontal="left" wrapText="1"/>
    </xf>
    <xf numFmtId="0" fontId="0" fillId="0" borderId="25" xfId="0" applyFill="1" applyBorder="1" applyAlignment="1">
      <alignment wrapText="1"/>
    </xf>
    <xf numFmtId="17" fontId="0" fillId="0" borderId="25" xfId="0" applyNumberFormat="1" applyFill="1" applyBorder="1" applyAlignment="1">
      <alignment horizontal="right" wrapText="1"/>
    </xf>
    <xf numFmtId="0" fontId="0" fillId="0" borderId="25" xfId="0" applyFill="1" applyBorder="1" applyAlignment="1">
      <alignment horizontal="right" wrapText="1"/>
    </xf>
    <xf numFmtId="6" fontId="65" fillId="0" borderId="25" xfId="0" applyNumberFormat="1" applyFont="1" applyFill="1" applyBorder="1" applyAlignment="1">
      <alignment/>
    </xf>
    <xf numFmtId="6" fontId="0" fillId="0" borderId="25" xfId="0" applyNumberFormat="1" applyFill="1" applyBorder="1" applyAlignment="1">
      <alignment wrapText="1"/>
    </xf>
    <xf numFmtId="179" fontId="0" fillId="0" borderId="25" xfId="0" applyNumberFormat="1" applyFill="1" applyBorder="1" applyAlignment="1">
      <alignment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1"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rmal 2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usaquillo.gov.co/" TargetMode="External" /><Relationship Id="rId2" Type="http://schemas.openxmlformats.org/officeDocument/2006/relationships/hyperlink" Target="http://www.teusaquillo.gov.co/" TargetMode="External" /><Relationship Id="rId3" Type="http://schemas.openxmlformats.org/officeDocument/2006/relationships/hyperlink" Target="mailto:contratacion.teusaquillo@gmail.com" TargetMode="External" /><Relationship Id="rId4" Type="http://schemas.openxmlformats.org/officeDocument/2006/relationships/hyperlink" Target="mailto:contratacion.teusaquillo@gmail.com" TargetMode="External" /><Relationship Id="rId5" Type="http://schemas.openxmlformats.org/officeDocument/2006/relationships/hyperlink" Target="mailto:contratacion.teusaquillo@gmail.com" TargetMode="External" /><Relationship Id="rId6" Type="http://schemas.openxmlformats.org/officeDocument/2006/relationships/hyperlink" Target="mailto:contratacion.teusaquillo@gmail.com" TargetMode="External" /><Relationship Id="rId7" Type="http://schemas.openxmlformats.org/officeDocument/2006/relationships/hyperlink" Target="mailto:contratacion.teusaquillo@gmail.com" TargetMode="External" /><Relationship Id="rId8" Type="http://schemas.openxmlformats.org/officeDocument/2006/relationships/hyperlink" Target="mailto:contratacion.teusaquillo@gmail.com" TargetMode="External" /><Relationship Id="rId9" Type="http://schemas.openxmlformats.org/officeDocument/2006/relationships/hyperlink" Target="mailto:contratacion.teusaquillo@gmail.com" TargetMode="External" /><Relationship Id="rId10" Type="http://schemas.openxmlformats.org/officeDocument/2006/relationships/hyperlink" Target="mailto:contratacion.teusaquillo@gmail.com" TargetMode="External" /><Relationship Id="rId11" Type="http://schemas.openxmlformats.org/officeDocument/2006/relationships/hyperlink" Target="mailto:contratacion.teusaquillo@gmail.com" TargetMode="External" /><Relationship Id="rId12" Type="http://schemas.openxmlformats.org/officeDocument/2006/relationships/hyperlink" Target="mailto:contratacion.teusaquillo@gmail.com" TargetMode="External" /><Relationship Id="rId13" Type="http://schemas.openxmlformats.org/officeDocument/2006/relationships/hyperlink" Target="mailto:contratacion.teusaquillo@gmail.com" TargetMode="External" /><Relationship Id="rId14" Type="http://schemas.openxmlformats.org/officeDocument/2006/relationships/hyperlink" Target="mailto:contratacion.teusaquillo@gmail.com" TargetMode="External" /><Relationship Id="rId15" Type="http://schemas.openxmlformats.org/officeDocument/2006/relationships/hyperlink" Target="mailto:contratacion.teusaquillo@gmail.com" TargetMode="External" /><Relationship Id="rId16" Type="http://schemas.openxmlformats.org/officeDocument/2006/relationships/hyperlink" Target="mailto:contratacion.teusaquillo@gmail.com" TargetMode="External" /><Relationship Id="rId17" Type="http://schemas.openxmlformats.org/officeDocument/2006/relationships/hyperlink" Target="mailto:contratacion.teusaquillo@gmail.com" TargetMode="External" /><Relationship Id="rId18" Type="http://schemas.openxmlformats.org/officeDocument/2006/relationships/hyperlink" Target="mailto:contratacion.teusaquillo@gmail.com" TargetMode="External" /><Relationship Id="rId19" Type="http://schemas.openxmlformats.org/officeDocument/2006/relationships/hyperlink" Target="mailto:contratacion.teusaquillo@gmail.com" TargetMode="External" /><Relationship Id="rId20" Type="http://schemas.openxmlformats.org/officeDocument/2006/relationships/hyperlink" Target="mailto:contratacion.teusaquillo@gmail.com" TargetMode="External" /><Relationship Id="rId21" Type="http://schemas.openxmlformats.org/officeDocument/2006/relationships/hyperlink" Target="mailto:contratacion.teusaquillo@gmail.com" TargetMode="External" /><Relationship Id="rId22" Type="http://schemas.openxmlformats.org/officeDocument/2006/relationships/hyperlink" Target="mailto:contratacion.teusaquillo@gmail.com" TargetMode="External" /><Relationship Id="rId23" Type="http://schemas.openxmlformats.org/officeDocument/2006/relationships/hyperlink" Target="mailto:contratacion.teusaquillo@gmail.com" TargetMode="External" /><Relationship Id="rId24" Type="http://schemas.openxmlformats.org/officeDocument/2006/relationships/hyperlink" Target="mailto:contratacion.teusaquillo@gmail.com" TargetMode="External" /><Relationship Id="rId25" Type="http://schemas.openxmlformats.org/officeDocument/2006/relationships/hyperlink" Target="mailto:contratacion.teusaquillo@gmail.com" TargetMode="External" /><Relationship Id="rId26" Type="http://schemas.openxmlformats.org/officeDocument/2006/relationships/hyperlink" Target="mailto:contratacion.teusaquillo@gmail.com" TargetMode="External" /><Relationship Id="rId27" Type="http://schemas.openxmlformats.org/officeDocument/2006/relationships/hyperlink" Target="mailto:contratacion.teusaquillo@gmail.com" TargetMode="External" /><Relationship Id="rId28" Type="http://schemas.openxmlformats.org/officeDocument/2006/relationships/hyperlink" Target="mailto:contratacion.teusaquillo@gmail.com" TargetMode="External" /><Relationship Id="rId29" Type="http://schemas.openxmlformats.org/officeDocument/2006/relationships/hyperlink" Target="mailto:contratacion.teusaquillo@gmail.com" TargetMode="External" /><Relationship Id="rId30" Type="http://schemas.openxmlformats.org/officeDocument/2006/relationships/hyperlink" Target="mailto:contratacion.teusaquillo@gmail.com" TargetMode="External" /><Relationship Id="rId31" Type="http://schemas.openxmlformats.org/officeDocument/2006/relationships/hyperlink" Target="mailto:contratacion.teusaquillo@gmail.com" TargetMode="External" /><Relationship Id="rId32" Type="http://schemas.openxmlformats.org/officeDocument/2006/relationships/hyperlink" Target="mailto:contratacion.teusaquillo@gmail.com" TargetMode="External" /><Relationship Id="rId33" Type="http://schemas.openxmlformats.org/officeDocument/2006/relationships/hyperlink" Target="mailto:contratacion.teusaquillo@gmail.com" TargetMode="External" /><Relationship Id="rId34" Type="http://schemas.openxmlformats.org/officeDocument/2006/relationships/hyperlink" Target="mailto:contratacion.teusaquillo@gmail.com" TargetMode="External" /><Relationship Id="rId35" Type="http://schemas.openxmlformats.org/officeDocument/2006/relationships/hyperlink" Target="mailto:contratacion.teusaquillo@gmail.com" TargetMode="External" /><Relationship Id="rId36" Type="http://schemas.openxmlformats.org/officeDocument/2006/relationships/hyperlink" Target="mailto:contratacion.teusaquillo@gmail.com" TargetMode="External" /><Relationship Id="rId37" Type="http://schemas.openxmlformats.org/officeDocument/2006/relationships/hyperlink" Target="mailto:contratacion.teusaquillo@gmail.com" TargetMode="External" /><Relationship Id="rId38" Type="http://schemas.openxmlformats.org/officeDocument/2006/relationships/hyperlink" Target="mailto:contratacion.teusaquillo@gmail.com" TargetMode="External" /><Relationship Id="rId39" Type="http://schemas.openxmlformats.org/officeDocument/2006/relationships/hyperlink" Target="mailto:contratacion.teusaquillo@gmail.com" TargetMode="External" /><Relationship Id="rId40" Type="http://schemas.openxmlformats.org/officeDocument/2006/relationships/hyperlink" Target="mailto:contratacion.teusaquillo@gmail.com" TargetMode="External" /><Relationship Id="rId41" Type="http://schemas.openxmlformats.org/officeDocument/2006/relationships/hyperlink" Target="mailto:contratacion.teusaquillo@gmail.com" TargetMode="External" /><Relationship Id="rId42" Type="http://schemas.openxmlformats.org/officeDocument/2006/relationships/hyperlink" Target="mailto:contratacion.teusaquillo@gmail.com" TargetMode="External" /><Relationship Id="rId43" Type="http://schemas.openxmlformats.org/officeDocument/2006/relationships/comments" Target="../comments1.xml" /><Relationship Id="rId44" Type="http://schemas.openxmlformats.org/officeDocument/2006/relationships/vmlDrawing" Target="../drawings/vmlDrawing1.vml" /><Relationship Id="rId4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137"/>
  <sheetViews>
    <sheetView tabSelected="1" zoomScale="70" zoomScaleNormal="70" zoomScalePageLayoutView="80" workbookViewId="0" topLeftCell="A1">
      <selection activeCell="B134" sqref="B134"/>
    </sheetView>
  </sheetViews>
  <sheetFormatPr defaultColWidth="10.8515625" defaultRowHeight="15"/>
  <cols>
    <col min="1" max="1" width="10.8515625" style="1" customWidth="1"/>
    <col min="2" max="2" width="36.7109375" style="1" customWidth="1"/>
    <col min="3" max="3" width="66.421875" style="1" customWidth="1"/>
    <col min="4" max="4" width="15.140625" style="18" customWidth="1"/>
    <col min="5" max="5" width="15.140625" style="19" customWidth="1"/>
    <col min="6" max="6" width="17.421875" style="19" customWidth="1"/>
    <col min="7" max="7" width="15.00390625" style="19" customWidth="1"/>
    <col min="8" max="8" width="21.28125" style="1" customWidth="1"/>
    <col min="9" max="9" width="16.421875" style="1" customWidth="1"/>
    <col min="10" max="10" width="16.140625" style="1" bestFit="1" customWidth="1"/>
    <col min="11" max="11" width="16.7109375" style="1" customWidth="1"/>
    <col min="12" max="14" width="31.140625" style="1" customWidth="1"/>
    <col min="15" max="15" width="14.00390625" style="1" customWidth="1"/>
    <col min="16" max="16" width="23.421875" style="1" customWidth="1"/>
    <col min="17" max="17" width="13.421875" style="1" bestFit="1" customWidth="1"/>
    <col min="18" max="18" width="14.140625" style="1" bestFit="1" customWidth="1"/>
    <col min="19" max="16384" width="10.8515625" style="1" customWidth="1"/>
  </cols>
  <sheetData>
    <row r="1" ht="15"/>
    <row r="2" ht="15">
      <c r="B2" s="9" t="s">
        <v>0</v>
      </c>
    </row>
    <row r="3" ht="15">
      <c r="B3" s="9"/>
    </row>
    <row r="4" ht="15.75" thickBot="1">
      <c r="B4" s="9" t="s">
        <v>1</v>
      </c>
    </row>
    <row r="5" spans="2:9" ht="15">
      <c r="B5" s="4" t="s">
        <v>2</v>
      </c>
      <c r="C5" s="5" t="s">
        <v>3</v>
      </c>
      <c r="F5" s="22" t="s">
        <v>4</v>
      </c>
      <c r="G5" s="23"/>
      <c r="H5" s="23"/>
      <c r="I5" s="24"/>
    </row>
    <row r="6" spans="2:9" ht="15">
      <c r="B6" s="2" t="s">
        <v>5</v>
      </c>
      <c r="C6" s="3" t="s">
        <v>6</v>
      </c>
      <c r="F6" s="25"/>
      <c r="G6" s="26"/>
      <c r="H6" s="26"/>
      <c r="I6" s="27"/>
    </row>
    <row r="7" spans="2:9" ht="15">
      <c r="B7" s="2" t="s">
        <v>7</v>
      </c>
      <c r="C7" s="6" t="s">
        <v>8</v>
      </c>
      <c r="F7" s="25"/>
      <c r="G7" s="26"/>
      <c r="H7" s="26"/>
      <c r="I7" s="27"/>
    </row>
    <row r="8" spans="2:9" ht="15">
      <c r="B8" s="2" t="s">
        <v>9</v>
      </c>
      <c r="C8" s="7" t="s">
        <v>10</v>
      </c>
      <c r="F8" s="25"/>
      <c r="G8" s="26"/>
      <c r="H8" s="26"/>
      <c r="I8" s="27"/>
    </row>
    <row r="9" spans="2:9" ht="225">
      <c r="B9" s="2" t="s">
        <v>11</v>
      </c>
      <c r="C9" s="3" t="s">
        <v>12</v>
      </c>
      <c r="F9" s="28"/>
      <c r="G9" s="29"/>
      <c r="H9" s="29"/>
      <c r="I9" s="30"/>
    </row>
    <row r="10" spans="2:9" ht="90">
      <c r="B10" s="2" t="s">
        <v>13</v>
      </c>
      <c r="C10" s="3" t="s">
        <v>14</v>
      </c>
      <c r="F10" s="20"/>
      <c r="G10" s="20"/>
      <c r="H10" s="13"/>
      <c r="I10" s="13"/>
    </row>
    <row r="11" spans="2:9" ht="15">
      <c r="B11" s="2" t="s">
        <v>15</v>
      </c>
      <c r="C11" s="3" t="s">
        <v>16</v>
      </c>
      <c r="F11" s="22" t="s">
        <v>17</v>
      </c>
      <c r="G11" s="23"/>
      <c r="H11" s="23"/>
      <c r="I11" s="24"/>
    </row>
    <row r="12" spans="2:9" ht="15">
      <c r="B12" s="2" t="s">
        <v>18</v>
      </c>
      <c r="C12" s="12">
        <v>13823967</v>
      </c>
      <c r="F12" s="25"/>
      <c r="G12" s="26"/>
      <c r="H12" s="26"/>
      <c r="I12" s="27"/>
    </row>
    <row r="13" spans="2:9" ht="30">
      <c r="B13" s="2" t="s">
        <v>19</v>
      </c>
      <c r="C13" s="12">
        <v>206560760</v>
      </c>
      <c r="F13" s="25"/>
      <c r="G13" s="26"/>
      <c r="H13" s="26"/>
      <c r="I13" s="27"/>
    </row>
    <row r="14" spans="2:9" ht="30">
      <c r="B14" s="2" t="s">
        <v>20</v>
      </c>
      <c r="C14" s="12">
        <v>20656076</v>
      </c>
      <c r="F14" s="25"/>
      <c r="G14" s="26"/>
      <c r="H14" s="26"/>
      <c r="I14" s="27"/>
    </row>
    <row r="15" spans="2:9" ht="30.75" thickBot="1">
      <c r="B15" s="11" t="s">
        <v>21</v>
      </c>
      <c r="C15" s="8"/>
      <c r="F15" s="28"/>
      <c r="G15" s="29"/>
      <c r="H15" s="29"/>
      <c r="I15" s="30"/>
    </row>
    <row r="16" ht="15"/>
    <row r="17" ht="15">
      <c r="B17" s="9" t="s">
        <v>22</v>
      </c>
    </row>
    <row r="18" spans="2:17" s="13" customFormat="1" ht="75" customHeight="1">
      <c r="B18" s="31" t="s">
        <v>23</v>
      </c>
      <c r="C18" s="32" t="s">
        <v>24</v>
      </c>
      <c r="D18" s="33" t="s">
        <v>25</v>
      </c>
      <c r="E18" s="34" t="s">
        <v>26</v>
      </c>
      <c r="F18" s="34" t="s">
        <v>27</v>
      </c>
      <c r="G18" s="34" t="s">
        <v>28</v>
      </c>
      <c r="H18" s="32" t="s">
        <v>29</v>
      </c>
      <c r="I18" s="32" t="s">
        <v>30</v>
      </c>
      <c r="J18" s="32" t="s">
        <v>31</v>
      </c>
      <c r="K18" s="32" t="s">
        <v>32</v>
      </c>
      <c r="L18" s="32" t="s">
        <v>33</v>
      </c>
      <c r="M18" s="32" t="s">
        <v>150</v>
      </c>
      <c r="N18" s="32" t="s">
        <v>151</v>
      </c>
      <c r="O18" s="35" t="s">
        <v>149</v>
      </c>
      <c r="P18" s="35" t="s">
        <v>146</v>
      </c>
      <c r="Q18" s="36" t="s">
        <v>154</v>
      </c>
    </row>
    <row r="19" spans="2:17" s="13" customFormat="1" ht="61.5" customHeight="1">
      <c r="B19" s="37">
        <v>93141500</v>
      </c>
      <c r="C19" s="38" t="s">
        <v>34</v>
      </c>
      <c r="D19" s="39">
        <v>42917</v>
      </c>
      <c r="E19" s="37" t="s">
        <v>35</v>
      </c>
      <c r="F19" s="37" t="s">
        <v>75</v>
      </c>
      <c r="G19" s="37" t="s">
        <v>71</v>
      </c>
      <c r="H19" s="40">
        <v>53000000</v>
      </c>
      <c r="I19" s="40">
        <f aca="true" t="shared" si="0" ref="I19:I24">+H19</f>
        <v>53000000</v>
      </c>
      <c r="J19" s="41" t="s">
        <v>36</v>
      </c>
      <c r="K19" s="41" t="s">
        <v>36</v>
      </c>
      <c r="L19" s="42" t="s">
        <v>72</v>
      </c>
      <c r="M19" s="43" t="s">
        <v>159</v>
      </c>
      <c r="N19" s="43" t="s">
        <v>152</v>
      </c>
      <c r="O19" s="44">
        <v>93141600</v>
      </c>
      <c r="P19" s="41">
        <v>1335</v>
      </c>
      <c r="Q19" s="45" t="s">
        <v>155</v>
      </c>
    </row>
    <row r="20" spans="2:17" s="13" customFormat="1" ht="65.25" customHeight="1">
      <c r="B20" s="37">
        <v>93141500</v>
      </c>
      <c r="C20" s="38" t="s">
        <v>37</v>
      </c>
      <c r="D20" s="39">
        <f>+D19</f>
        <v>42917</v>
      </c>
      <c r="E20" s="37" t="s">
        <v>38</v>
      </c>
      <c r="F20" s="37" t="s">
        <v>40</v>
      </c>
      <c r="G20" s="37" t="s">
        <v>71</v>
      </c>
      <c r="H20" s="40">
        <v>116000000</v>
      </c>
      <c r="I20" s="40">
        <f t="shared" si="0"/>
        <v>116000000</v>
      </c>
      <c r="J20" s="41" t="s">
        <v>36</v>
      </c>
      <c r="K20" s="41" t="s">
        <v>36</v>
      </c>
      <c r="L20" s="46" t="s">
        <v>72</v>
      </c>
      <c r="M20" s="41" t="s">
        <v>167</v>
      </c>
      <c r="N20" s="41" t="s">
        <v>157</v>
      </c>
      <c r="O20" s="44">
        <v>93131700</v>
      </c>
      <c r="P20" s="41">
        <v>1354</v>
      </c>
      <c r="Q20" s="45" t="str">
        <f>+Q19</f>
        <v>NO CONTRATADO</v>
      </c>
    </row>
    <row r="21" spans="2:17" s="13" customFormat="1" ht="105" customHeight="1">
      <c r="B21" s="37">
        <v>93141509</v>
      </c>
      <c r="C21" s="38" t="s">
        <v>147</v>
      </c>
      <c r="D21" s="39">
        <v>42979</v>
      </c>
      <c r="E21" s="37" t="s">
        <v>63</v>
      </c>
      <c r="F21" s="37" t="s">
        <v>148</v>
      </c>
      <c r="G21" s="37" t="s">
        <v>71</v>
      </c>
      <c r="H21" s="40">
        <v>203847200</v>
      </c>
      <c r="I21" s="40">
        <v>203847200</v>
      </c>
      <c r="J21" s="41" t="s">
        <v>36</v>
      </c>
      <c r="K21" s="41" t="s">
        <v>36</v>
      </c>
      <c r="L21" s="42" t="s">
        <v>72</v>
      </c>
      <c r="M21" s="43" t="s">
        <v>167</v>
      </c>
      <c r="N21" s="43" t="s">
        <v>160</v>
      </c>
      <c r="O21" s="44">
        <v>93131609</v>
      </c>
      <c r="P21" s="41">
        <v>1357</v>
      </c>
      <c r="Q21" s="45" t="s">
        <v>155</v>
      </c>
    </row>
    <row r="22" spans="2:17" s="13" customFormat="1" ht="135">
      <c r="B22" s="37">
        <v>8000000</v>
      </c>
      <c r="C22" s="38" t="s">
        <v>120</v>
      </c>
      <c r="D22" s="39">
        <v>42767</v>
      </c>
      <c r="E22" s="37" t="s">
        <v>123</v>
      </c>
      <c r="F22" s="37" t="s">
        <v>40</v>
      </c>
      <c r="G22" s="37" t="s">
        <v>71</v>
      </c>
      <c r="H22" s="40">
        <v>21700000</v>
      </c>
      <c r="I22" s="40">
        <f t="shared" si="0"/>
        <v>21700000</v>
      </c>
      <c r="J22" s="41" t="s">
        <v>36</v>
      </c>
      <c r="K22" s="41" t="s">
        <v>36</v>
      </c>
      <c r="L22" s="46" t="s">
        <v>72</v>
      </c>
      <c r="M22" s="41" t="s">
        <v>167</v>
      </c>
      <c r="N22" s="41" t="str">
        <f>+N19</f>
        <v>Contrato de prestacion de servicios</v>
      </c>
      <c r="O22" s="41"/>
      <c r="P22" s="41">
        <v>1357</v>
      </c>
      <c r="Q22" s="45" t="s">
        <v>156</v>
      </c>
    </row>
    <row r="23" spans="2:17" s="13" customFormat="1" ht="75">
      <c r="B23" s="47">
        <v>43190000</v>
      </c>
      <c r="C23" s="48" t="s">
        <v>41</v>
      </c>
      <c r="D23" s="49">
        <v>42909</v>
      </c>
      <c r="E23" s="50" t="s">
        <v>42</v>
      </c>
      <c r="F23" s="50" t="s">
        <v>75</v>
      </c>
      <c r="G23" s="50" t="s">
        <v>71</v>
      </c>
      <c r="H23" s="51">
        <v>38000000</v>
      </c>
      <c r="I23" s="51">
        <f t="shared" si="0"/>
        <v>38000000</v>
      </c>
      <c r="J23" s="52" t="str">
        <f aca="true" t="shared" si="1" ref="J23:K27">+J22</f>
        <v>NO</v>
      </c>
      <c r="K23" s="52" t="str">
        <f t="shared" si="1"/>
        <v>NO</v>
      </c>
      <c r="L23" s="53" t="s">
        <v>72</v>
      </c>
      <c r="M23" s="43" t="s">
        <v>153</v>
      </c>
      <c r="N23" s="43" t="s">
        <v>158</v>
      </c>
      <c r="O23" s="44">
        <v>60100000</v>
      </c>
      <c r="P23" s="41">
        <v>1332</v>
      </c>
      <c r="Q23" s="45" t="s">
        <v>155</v>
      </c>
    </row>
    <row r="24" spans="2:17" s="13" customFormat="1" ht="60">
      <c r="B24" s="54">
        <v>93141500</v>
      </c>
      <c r="C24" s="38" t="s">
        <v>43</v>
      </c>
      <c r="D24" s="39">
        <v>42948</v>
      </c>
      <c r="E24" s="37" t="s">
        <v>38</v>
      </c>
      <c r="F24" s="37" t="s">
        <v>44</v>
      </c>
      <c r="G24" s="37" t="s">
        <v>71</v>
      </c>
      <c r="H24" s="40">
        <v>233320000</v>
      </c>
      <c r="I24" s="40">
        <f t="shared" si="0"/>
        <v>233320000</v>
      </c>
      <c r="J24" s="41" t="str">
        <f t="shared" si="1"/>
        <v>NO</v>
      </c>
      <c r="K24" s="41" t="str">
        <f t="shared" si="1"/>
        <v>NO</v>
      </c>
      <c r="L24" s="46" t="s">
        <v>72</v>
      </c>
      <c r="M24" s="41" t="s">
        <v>167</v>
      </c>
      <c r="N24" s="41" t="str">
        <f>+N22</f>
        <v>Contrato de prestacion de servicios</v>
      </c>
      <c r="O24" s="41">
        <v>93141700</v>
      </c>
      <c r="P24" s="41">
        <v>1333</v>
      </c>
      <c r="Q24" s="45" t="str">
        <f>+Q23</f>
        <v>NO CONTRATADO</v>
      </c>
    </row>
    <row r="25" spans="2:17" s="13" customFormat="1" ht="60">
      <c r="B25" s="55">
        <v>93141500</v>
      </c>
      <c r="C25" s="56" t="s">
        <v>45</v>
      </c>
      <c r="D25" s="57">
        <v>42936</v>
      </c>
      <c r="E25" s="58" t="str">
        <f aca="true" t="shared" si="2" ref="D25:F26">+E24</f>
        <v>6 MESES</v>
      </c>
      <c r="F25" s="58" t="str">
        <f t="shared" si="2"/>
        <v>LICITACION PUBLICA</v>
      </c>
      <c r="G25" s="58" t="s">
        <v>71</v>
      </c>
      <c r="H25" s="59">
        <f>+H24</f>
        <v>233320000</v>
      </c>
      <c r="I25" s="59">
        <f>+I24</f>
        <v>233320000</v>
      </c>
      <c r="J25" s="60" t="str">
        <f t="shared" si="1"/>
        <v>NO</v>
      </c>
      <c r="K25" s="60" t="str">
        <f t="shared" si="1"/>
        <v>NO</v>
      </c>
      <c r="L25" s="61" t="s">
        <v>72</v>
      </c>
      <c r="M25" s="43" t="str">
        <f>+M22</f>
        <v>no aplica</v>
      </c>
      <c r="N25" s="43" t="s">
        <v>168</v>
      </c>
      <c r="O25" s="41">
        <v>94121500</v>
      </c>
      <c r="P25" s="37">
        <f>+P24</f>
        <v>1333</v>
      </c>
      <c r="Q25" s="45" t="str">
        <f>+Q24</f>
        <v>NO CONTRATADO</v>
      </c>
    </row>
    <row r="26" spans="2:17" s="13" customFormat="1" ht="47.25">
      <c r="B26" s="37">
        <v>93141500</v>
      </c>
      <c r="C26" s="38" t="s">
        <v>169</v>
      </c>
      <c r="D26" s="39">
        <f t="shared" si="2"/>
        <v>42936</v>
      </c>
      <c r="E26" s="37" t="str">
        <f t="shared" si="2"/>
        <v>6 MESES</v>
      </c>
      <c r="F26" s="37" t="str">
        <f t="shared" si="2"/>
        <v>LICITACION PUBLICA</v>
      </c>
      <c r="G26" s="37" t="s">
        <v>71</v>
      </c>
      <c r="H26" s="40">
        <f>+H25-50000000</f>
        <v>183320000</v>
      </c>
      <c r="I26" s="40">
        <f>+H26</f>
        <v>183320000</v>
      </c>
      <c r="J26" s="41" t="str">
        <f t="shared" si="1"/>
        <v>NO</v>
      </c>
      <c r="K26" s="41" t="str">
        <f t="shared" si="1"/>
        <v>NO</v>
      </c>
      <c r="L26" s="41" t="s">
        <v>72</v>
      </c>
      <c r="M26" s="41"/>
      <c r="N26" s="41" t="str">
        <f>+N24</f>
        <v>Contrato de prestacion de servicios</v>
      </c>
      <c r="O26" s="41">
        <v>93141700</v>
      </c>
      <c r="P26" s="37">
        <f>+P25</f>
        <v>1333</v>
      </c>
      <c r="Q26" s="45" t="str">
        <f>+Q25</f>
        <v>NO CONTRATADO</v>
      </c>
    </row>
    <row r="27" spans="2:17" s="13" customFormat="1" ht="47.25">
      <c r="B27" s="37">
        <v>93141500</v>
      </c>
      <c r="C27" s="38" t="s">
        <v>143</v>
      </c>
      <c r="D27" s="39">
        <v>42917</v>
      </c>
      <c r="E27" s="37" t="str">
        <f>+E26</f>
        <v>6 MESES</v>
      </c>
      <c r="F27" s="37" t="s">
        <v>145</v>
      </c>
      <c r="G27" s="37" t="str">
        <f>+G26</f>
        <v>INVERSIÓN</v>
      </c>
      <c r="H27" s="40">
        <v>50000000</v>
      </c>
      <c r="I27" s="40">
        <f>+H27</f>
        <v>50000000</v>
      </c>
      <c r="J27" s="41" t="str">
        <f t="shared" si="1"/>
        <v>NO</v>
      </c>
      <c r="K27" s="41" t="str">
        <f t="shared" si="1"/>
        <v>NO</v>
      </c>
      <c r="L27" s="41" t="str">
        <f>+L26</f>
        <v>contratacion.teusaquillo@gmail.com</v>
      </c>
      <c r="M27" s="41" t="s">
        <v>159</v>
      </c>
      <c r="N27" s="41" t="str">
        <f>+N26</f>
        <v>Contrato de prestacion de servicios</v>
      </c>
      <c r="O27" s="41"/>
      <c r="P27" s="37">
        <v>1333</v>
      </c>
      <c r="Q27" s="45" t="str">
        <f>+Q26</f>
        <v>NO CONTRATADO</v>
      </c>
    </row>
    <row r="28" spans="2:17" s="13" customFormat="1" ht="99" customHeight="1">
      <c r="B28" s="37">
        <v>93141500</v>
      </c>
      <c r="C28" s="62" t="s">
        <v>285</v>
      </c>
      <c r="D28" s="39">
        <v>42811</v>
      </c>
      <c r="E28" s="37" t="s">
        <v>142</v>
      </c>
      <c r="F28" s="37" t="s">
        <v>40</v>
      </c>
      <c r="G28" s="37" t="s">
        <v>71</v>
      </c>
      <c r="H28" s="40">
        <v>0</v>
      </c>
      <c r="I28" s="40">
        <v>0</v>
      </c>
      <c r="J28" s="41" t="s">
        <v>36</v>
      </c>
      <c r="K28" s="41" t="s">
        <v>36</v>
      </c>
      <c r="L28" s="43" t="s">
        <v>72</v>
      </c>
      <c r="M28" s="43" t="str">
        <f>+M29</f>
        <v>no aplica</v>
      </c>
      <c r="N28" s="43" t="s">
        <v>160</v>
      </c>
      <c r="O28" s="41">
        <v>93141700</v>
      </c>
      <c r="P28" s="37">
        <v>1333</v>
      </c>
      <c r="Q28" s="45">
        <v>1</v>
      </c>
    </row>
    <row r="29" spans="2:17" s="13" customFormat="1" ht="47.25">
      <c r="B29" s="37">
        <v>94121500</v>
      </c>
      <c r="C29" s="38" t="s">
        <v>46</v>
      </c>
      <c r="D29" s="39">
        <f aca="true" t="shared" si="3" ref="D29:K29">+D26</f>
        <v>42936</v>
      </c>
      <c r="E29" s="37" t="str">
        <f t="shared" si="3"/>
        <v>6 MESES</v>
      </c>
      <c r="F29" s="37" t="str">
        <f t="shared" si="3"/>
        <v>LICITACION PUBLICA</v>
      </c>
      <c r="G29" s="37" t="s">
        <v>71</v>
      </c>
      <c r="H29" s="40">
        <v>233320000</v>
      </c>
      <c r="I29" s="40">
        <f aca="true" t="shared" si="4" ref="I29:I39">+H29</f>
        <v>233320000</v>
      </c>
      <c r="J29" s="41" t="str">
        <f t="shared" si="3"/>
        <v>NO</v>
      </c>
      <c r="K29" s="41" t="str">
        <f t="shared" si="3"/>
        <v>NO</v>
      </c>
      <c r="L29" s="41" t="s">
        <v>72</v>
      </c>
      <c r="M29" s="41" t="str">
        <f>+M25</f>
        <v>no aplica</v>
      </c>
      <c r="N29" s="41" t="str">
        <f>+N27</f>
        <v>Contrato de prestacion de servicios</v>
      </c>
      <c r="O29" s="41">
        <v>94121500</v>
      </c>
      <c r="P29" s="37">
        <v>1333</v>
      </c>
      <c r="Q29" s="45" t="s">
        <v>155</v>
      </c>
    </row>
    <row r="30" spans="2:17" s="13" customFormat="1" ht="195">
      <c r="B30" s="37">
        <v>95110000</v>
      </c>
      <c r="C30" s="38" t="s">
        <v>47</v>
      </c>
      <c r="D30" s="39">
        <f>+D29</f>
        <v>42936</v>
      </c>
      <c r="E30" s="37" t="s">
        <v>48</v>
      </c>
      <c r="F30" s="37" t="str">
        <f>+F29</f>
        <v>LICITACION PUBLICA</v>
      </c>
      <c r="G30" s="37" t="s">
        <v>71</v>
      </c>
      <c r="H30" s="40">
        <f>5063647700+152476594+407628</f>
        <v>5216531922</v>
      </c>
      <c r="I30" s="40">
        <f t="shared" si="4"/>
        <v>5216531922</v>
      </c>
      <c r="J30" s="41" t="str">
        <f aca="true" t="shared" si="5" ref="J30:K36">+J29</f>
        <v>NO</v>
      </c>
      <c r="K30" s="41" t="str">
        <f t="shared" si="5"/>
        <v>NO</v>
      </c>
      <c r="L30" s="43" t="s">
        <v>72</v>
      </c>
      <c r="M30" s="43" t="str">
        <f aca="true" t="shared" si="6" ref="M30:M40">+M29</f>
        <v>no aplica</v>
      </c>
      <c r="N30" s="43" t="s">
        <v>161</v>
      </c>
      <c r="O30" s="41"/>
      <c r="P30" s="37">
        <v>1338</v>
      </c>
      <c r="Q30" s="63" t="s">
        <v>162</v>
      </c>
    </row>
    <row r="31" spans="2:17" s="13" customFormat="1" ht="150">
      <c r="B31" s="37">
        <v>72102900</v>
      </c>
      <c r="C31" s="38" t="s">
        <v>174</v>
      </c>
      <c r="D31" s="39">
        <v>42887</v>
      </c>
      <c r="E31" s="37" t="s">
        <v>175</v>
      </c>
      <c r="F31" s="37" t="s">
        <v>40</v>
      </c>
      <c r="G31" s="37" t="str">
        <f>+G30</f>
        <v>INVERSIÓN</v>
      </c>
      <c r="H31" s="40">
        <v>249099340</v>
      </c>
      <c r="I31" s="40">
        <f>+H31</f>
        <v>249099340</v>
      </c>
      <c r="J31" s="41" t="str">
        <f>+J30</f>
        <v>NO</v>
      </c>
      <c r="K31" s="41" t="str">
        <f>+K30</f>
        <v>NO</v>
      </c>
      <c r="L31" s="43" t="str">
        <f>+L30</f>
        <v>contratacion.teusaquillo@gmail.com</v>
      </c>
      <c r="M31" s="43" t="str">
        <f t="shared" si="6"/>
        <v>no aplica</v>
      </c>
      <c r="N31" s="43" t="s">
        <v>176</v>
      </c>
      <c r="O31" s="41"/>
      <c r="P31" s="37">
        <v>1338</v>
      </c>
      <c r="Q31" s="63" t="str">
        <f>+Q30</f>
        <v>no contratado</v>
      </c>
    </row>
    <row r="32" spans="2:17" s="13" customFormat="1" ht="60">
      <c r="B32" s="37">
        <v>80101600</v>
      </c>
      <c r="C32" s="38" t="s">
        <v>49</v>
      </c>
      <c r="D32" s="39">
        <f>+D30</f>
        <v>42936</v>
      </c>
      <c r="E32" s="37" t="str">
        <f>+E30</f>
        <v>10 MESES</v>
      </c>
      <c r="F32" s="37" t="s">
        <v>50</v>
      </c>
      <c r="G32" s="37" t="s">
        <v>71</v>
      </c>
      <c r="H32" s="40">
        <f>+I32-407628</f>
        <v>579161738</v>
      </c>
      <c r="I32" s="40">
        <v>579569366</v>
      </c>
      <c r="J32" s="41" t="str">
        <f>+J30</f>
        <v>NO</v>
      </c>
      <c r="K32" s="41" t="str">
        <f>+K30</f>
        <v>NO</v>
      </c>
      <c r="L32" s="41" t="s">
        <v>72</v>
      </c>
      <c r="M32" s="41" t="str">
        <f t="shared" si="6"/>
        <v>no aplica</v>
      </c>
      <c r="N32" s="41" t="s">
        <v>163</v>
      </c>
      <c r="O32" s="41"/>
      <c r="P32" s="37">
        <v>1338</v>
      </c>
      <c r="Q32" s="63" t="str">
        <f>+Q30</f>
        <v>no contratado</v>
      </c>
    </row>
    <row r="33" spans="2:17" s="13" customFormat="1" ht="75">
      <c r="B33" s="37">
        <v>8000000</v>
      </c>
      <c r="C33" s="38" t="s">
        <v>121</v>
      </c>
      <c r="D33" s="39">
        <v>42787</v>
      </c>
      <c r="E33" s="37" t="s">
        <v>122</v>
      </c>
      <c r="F33" s="37" t="s">
        <v>40</v>
      </c>
      <c r="G33" s="37" t="str">
        <f>+G32</f>
        <v>INVERSIÓN</v>
      </c>
      <c r="H33" s="40">
        <v>46650000</v>
      </c>
      <c r="I33" s="40">
        <f t="shared" si="4"/>
        <v>46650000</v>
      </c>
      <c r="J33" s="41" t="str">
        <f t="shared" si="5"/>
        <v>NO</v>
      </c>
      <c r="K33" s="41" t="str">
        <f t="shared" si="5"/>
        <v>NO</v>
      </c>
      <c r="L33" s="41" t="str">
        <f>+L32</f>
        <v>contratacion.teusaquillo@gmail.com</v>
      </c>
      <c r="M33" s="41" t="str">
        <f t="shared" si="6"/>
        <v>no aplica</v>
      </c>
      <c r="N33" s="41" t="s">
        <v>164</v>
      </c>
      <c r="O33" s="41"/>
      <c r="P33" s="37">
        <v>1338</v>
      </c>
      <c r="Q33" s="63">
        <v>36</v>
      </c>
    </row>
    <row r="34" spans="2:17" s="13" customFormat="1" ht="69.75" customHeight="1">
      <c r="B34" s="37">
        <f>+B33</f>
        <v>8000000</v>
      </c>
      <c r="C34" s="38" t="s">
        <v>124</v>
      </c>
      <c r="D34" s="39">
        <v>42776</v>
      </c>
      <c r="E34" s="37" t="s">
        <v>125</v>
      </c>
      <c r="F34" s="37" t="str">
        <f>+F33</f>
        <v>CONTRATACION DIRECTA </v>
      </c>
      <c r="G34" s="37" t="str">
        <f>+G33</f>
        <v>INVERSIÓN</v>
      </c>
      <c r="H34" s="40">
        <v>38640000</v>
      </c>
      <c r="I34" s="40">
        <f t="shared" si="4"/>
        <v>38640000</v>
      </c>
      <c r="J34" s="41" t="str">
        <f t="shared" si="5"/>
        <v>NO</v>
      </c>
      <c r="K34" s="41" t="str">
        <f t="shared" si="5"/>
        <v>NO</v>
      </c>
      <c r="L34" s="41" t="str">
        <f>+L33</f>
        <v>contratacion.teusaquillo@gmail.com</v>
      </c>
      <c r="M34" s="41" t="str">
        <f t="shared" si="6"/>
        <v>no aplica</v>
      </c>
      <c r="N34" s="41" t="str">
        <f>+N33</f>
        <v>contrato de prestacion de servicios</v>
      </c>
      <c r="O34" s="41"/>
      <c r="P34" s="37">
        <f>+P33</f>
        <v>1338</v>
      </c>
      <c r="Q34" s="63">
        <v>17</v>
      </c>
    </row>
    <row r="35" spans="2:17" s="13" customFormat="1" ht="54.75" customHeight="1">
      <c r="B35" s="37">
        <f>+B34</f>
        <v>8000000</v>
      </c>
      <c r="C35" s="38" t="s">
        <v>165</v>
      </c>
      <c r="D35" s="39">
        <f>+D34</f>
        <v>42776</v>
      </c>
      <c r="E35" s="37" t="str">
        <f>+E34</f>
        <v>10 MESES 22 DIAS</v>
      </c>
      <c r="F35" s="37" t="str">
        <f>+F34</f>
        <v>CONTRATACION DIRECTA </v>
      </c>
      <c r="G35" s="37" t="str">
        <f>+G34</f>
        <v>INVERSIÓN</v>
      </c>
      <c r="H35" s="40">
        <v>64400000</v>
      </c>
      <c r="I35" s="40">
        <f t="shared" si="4"/>
        <v>64400000</v>
      </c>
      <c r="J35" s="41" t="str">
        <f t="shared" si="5"/>
        <v>NO</v>
      </c>
      <c r="K35" s="41" t="str">
        <f t="shared" si="5"/>
        <v>NO</v>
      </c>
      <c r="L35" s="41" t="str">
        <f>+L34</f>
        <v>contratacion.teusaquillo@gmail.com</v>
      </c>
      <c r="M35" s="41" t="str">
        <f t="shared" si="6"/>
        <v>no aplica</v>
      </c>
      <c r="N35" s="41" t="str">
        <f>+N34</f>
        <v>contrato de prestacion de servicios</v>
      </c>
      <c r="O35" s="41"/>
      <c r="P35" s="37">
        <f>+P34</f>
        <v>1338</v>
      </c>
      <c r="Q35" s="45">
        <v>38</v>
      </c>
    </row>
    <row r="36" spans="2:17" s="13" customFormat="1" ht="54.75" customHeight="1">
      <c r="B36" s="37">
        <f>+B35</f>
        <v>8000000</v>
      </c>
      <c r="C36" s="38" t="s">
        <v>138</v>
      </c>
      <c r="D36" s="39">
        <v>42804</v>
      </c>
      <c r="E36" s="37" t="s">
        <v>84</v>
      </c>
      <c r="F36" s="37" t="str">
        <f>+F35</f>
        <v>CONTRATACION DIRECTA </v>
      </c>
      <c r="G36" s="37" t="str">
        <f>+G35</f>
        <v>INVERSIÓN</v>
      </c>
      <c r="H36" s="40">
        <v>31500000</v>
      </c>
      <c r="I36" s="40">
        <f t="shared" si="4"/>
        <v>31500000</v>
      </c>
      <c r="J36" s="41" t="str">
        <f t="shared" si="5"/>
        <v>NO</v>
      </c>
      <c r="K36" s="41" t="str">
        <f t="shared" si="5"/>
        <v>NO</v>
      </c>
      <c r="L36" s="41" t="str">
        <f>+L35</f>
        <v>contratacion.teusaquillo@gmail.com</v>
      </c>
      <c r="M36" s="41" t="str">
        <f t="shared" si="6"/>
        <v>no aplica</v>
      </c>
      <c r="N36" s="41" t="str">
        <f>+N35</f>
        <v>contrato de prestacion de servicios</v>
      </c>
      <c r="O36" s="41"/>
      <c r="P36" s="37">
        <v>1338</v>
      </c>
      <c r="Q36" s="45">
        <v>47</v>
      </c>
    </row>
    <row r="37" spans="2:17" s="13" customFormat="1" ht="60">
      <c r="B37" s="37">
        <v>95122301</v>
      </c>
      <c r="C37" s="38" t="s">
        <v>51</v>
      </c>
      <c r="D37" s="39">
        <v>42887</v>
      </c>
      <c r="E37" s="37" t="s">
        <v>52</v>
      </c>
      <c r="F37" s="37" t="str">
        <f>++F30</f>
        <v>LICITACION PUBLICA</v>
      </c>
      <c r="G37" s="37" t="s">
        <v>71</v>
      </c>
      <c r="H37" s="40">
        <f>1097693360-6896360+650000</f>
        <v>1091447000</v>
      </c>
      <c r="I37" s="40">
        <f t="shared" si="4"/>
        <v>1091447000</v>
      </c>
      <c r="J37" s="41" t="str">
        <f>+J32</f>
        <v>NO</v>
      </c>
      <c r="K37" s="41" t="str">
        <f>+K32</f>
        <v>NO</v>
      </c>
      <c r="L37" s="43" t="s">
        <v>72</v>
      </c>
      <c r="M37" s="43" t="str">
        <f t="shared" si="6"/>
        <v>no aplica</v>
      </c>
      <c r="N37" s="43" t="str">
        <f>+N30</f>
        <v>contrato de obra</v>
      </c>
      <c r="O37" s="41"/>
      <c r="P37" s="37">
        <v>1348</v>
      </c>
      <c r="Q37" s="63" t="str">
        <f>+Q38</f>
        <v>no contratado</v>
      </c>
    </row>
    <row r="38" spans="2:17" s="13" customFormat="1" ht="45">
      <c r="B38" s="37">
        <v>811015</v>
      </c>
      <c r="C38" s="38" t="s">
        <v>53</v>
      </c>
      <c r="D38" s="39">
        <f>+D37</f>
        <v>42887</v>
      </c>
      <c r="E38" s="37" t="str">
        <f>+E37</f>
        <v>8 MESES</v>
      </c>
      <c r="F38" s="37" t="str">
        <f>+F32</f>
        <v>CONCURSO DE MERITOS </v>
      </c>
      <c r="G38" s="37" t="s">
        <v>71</v>
      </c>
      <c r="H38" s="40">
        <v>120000000</v>
      </c>
      <c r="I38" s="40">
        <f t="shared" si="4"/>
        <v>120000000</v>
      </c>
      <c r="J38" s="41" t="str">
        <f aca="true" t="shared" si="7" ref="J38:K44">+J37</f>
        <v>NO</v>
      </c>
      <c r="K38" s="41" t="str">
        <f t="shared" si="7"/>
        <v>NO</v>
      </c>
      <c r="L38" s="41" t="s">
        <v>72</v>
      </c>
      <c r="M38" s="41" t="str">
        <f t="shared" si="6"/>
        <v>no aplica</v>
      </c>
      <c r="N38" s="41" t="str">
        <f>+N37</f>
        <v>contrato de obra</v>
      </c>
      <c r="O38" s="41"/>
      <c r="P38" s="37">
        <v>1348</v>
      </c>
      <c r="Q38" s="63" t="str">
        <f>+Q39</f>
        <v>no contratado</v>
      </c>
    </row>
    <row r="39" spans="2:17" s="13" customFormat="1" ht="105">
      <c r="B39" s="37">
        <f>+B36</f>
        <v>8000000</v>
      </c>
      <c r="C39" s="38" t="s">
        <v>302</v>
      </c>
      <c r="D39" s="39">
        <v>42856</v>
      </c>
      <c r="E39" s="37" t="s">
        <v>303</v>
      </c>
      <c r="F39" s="37" t="str">
        <f>+F34</f>
        <v>CONTRATACION DIRECTA </v>
      </c>
      <c r="G39" s="37" t="str">
        <f>+G38</f>
        <v>INVERSIÓN</v>
      </c>
      <c r="H39" s="40">
        <v>33750000</v>
      </c>
      <c r="I39" s="40">
        <f t="shared" si="4"/>
        <v>33750000</v>
      </c>
      <c r="J39" s="41" t="s">
        <v>36</v>
      </c>
      <c r="K39" s="41" t="s">
        <v>36</v>
      </c>
      <c r="L39" s="41" t="str">
        <f>+L38</f>
        <v>contratacion.teusaquillo@gmail.com</v>
      </c>
      <c r="M39" s="41" t="str">
        <f t="shared" si="6"/>
        <v>no aplica</v>
      </c>
      <c r="N39" s="41" t="s">
        <v>172</v>
      </c>
      <c r="O39" s="41"/>
      <c r="P39" s="37">
        <v>1348</v>
      </c>
      <c r="Q39" s="63" t="str">
        <f>+Q40</f>
        <v>no contratado</v>
      </c>
    </row>
    <row r="40" spans="2:17" s="13" customFormat="1" ht="83.25" customHeight="1">
      <c r="B40" s="37">
        <v>32000000</v>
      </c>
      <c r="C40" s="38" t="s">
        <v>54</v>
      </c>
      <c r="D40" s="39">
        <v>42917</v>
      </c>
      <c r="E40" s="37" t="s">
        <v>55</v>
      </c>
      <c r="F40" s="37" t="s">
        <v>166</v>
      </c>
      <c r="G40" s="37" t="s">
        <v>71</v>
      </c>
      <c r="H40" s="40">
        <v>498078680</v>
      </c>
      <c r="I40" s="40">
        <v>498078680</v>
      </c>
      <c r="J40" s="41" t="str">
        <f>+J38</f>
        <v>NO</v>
      </c>
      <c r="K40" s="41" t="str">
        <f>+K38</f>
        <v>NO</v>
      </c>
      <c r="L40" s="43" t="s">
        <v>72</v>
      </c>
      <c r="M40" s="43" t="str">
        <f t="shared" si="6"/>
        <v>no aplica</v>
      </c>
      <c r="N40" s="43" t="s">
        <v>158</v>
      </c>
      <c r="O40" s="41"/>
      <c r="P40" s="37">
        <v>1355</v>
      </c>
      <c r="Q40" s="45" t="s">
        <v>162</v>
      </c>
    </row>
    <row r="41" spans="2:18" s="13" customFormat="1" ht="60">
      <c r="B41" s="37">
        <v>93141500</v>
      </c>
      <c r="C41" s="38" t="s">
        <v>56</v>
      </c>
      <c r="D41" s="39">
        <v>42917</v>
      </c>
      <c r="E41" s="37" t="s">
        <v>38</v>
      </c>
      <c r="F41" s="37" t="s">
        <v>171</v>
      </c>
      <c r="G41" s="37" t="s">
        <v>71</v>
      </c>
      <c r="H41" s="40">
        <f>124519670+650</f>
        <v>124520320</v>
      </c>
      <c r="I41" s="40">
        <f>+H41</f>
        <v>124520320</v>
      </c>
      <c r="J41" s="41" t="str">
        <f t="shared" si="7"/>
        <v>NO</v>
      </c>
      <c r="K41" s="41" t="str">
        <f t="shared" si="7"/>
        <v>NO</v>
      </c>
      <c r="L41" s="41" t="s">
        <v>72</v>
      </c>
      <c r="M41" s="41" t="s">
        <v>159</v>
      </c>
      <c r="N41" s="41" t="s">
        <v>172</v>
      </c>
      <c r="O41" s="41">
        <v>93141600</v>
      </c>
      <c r="P41" s="37">
        <v>1355</v>
      </c>
      <c r="Q41" s="45" t="str">
        <f>+Q40</f>
        <v>no contratado</v>
      </c>
      <c r="R41" s="64"/>
    </row>
    <row r="42" spans="2:17" s="13" customFormat="1" ht="96.75" customHeight="1">
      <c r="B42" s="37" t="s">
        <v>173</v>
      </c>
      <c r="C42" s="38" t="s">
        <v>57</v>
      </c>
      <c r="D42" s="39">
        <v>42936</v>
      </c>
      <c r="E42" s="37" t="s">
        <v>35</v>
      </c>
      <c r="F42" s="37" t="s">
        <v>40</v>
      </c>
      <c r="G42" s="37" t="s">
        <v>71</v>
      </c>
      <c r="H42" s="40">
        <v>111000000</v>
      </c>
      <c r="I42" s="40">
        <v>111000000</v>
      </c>
      <c r="J42" s="41" t="str">
        <f t="shared" si="7"/>
        <v>NO</v>
      </c>
      <c r="K42" s="41" t="str">
        <f t="shared" si="7"/>
        <v>NO</v>
      </c>
      <c r="L42" s="43" t="s">
        <v>72</v>
      </c>
      <c r="M42" s="43" t="str">
        <f>+M40</f>
        <v>no aplica</v>
      </c>
      <c r="N42" s="43" t="s">
        <v>160</v>
      </c>
      <c r="O42" s="41"/>
      <c r="P42" s="37">
        <v>1330</v>
      </c>
      <c r="Q42" s="63" t="str">
        <f>+Q41</f>
        <v>no contratado</v>
      </c>
    </row>
    <row r="43" spans="1:17" s="13" customFormat="1" ht="55.5" customHeight="1">
      <c r="A43" s="17"/>
      <c r="B43" s="65">
        <v>23301500</v>
      </c>
      <c r="C43" s="66" t="s">
        <v>58</v>
      </c>
      <c r="D43" s="67">
        <v>42835</v>
      </c>
      <c r="E43" s="37" t="s">
        <v>42</v>
      </c>
      <c r="F43" s="37" t="str">
        <f>+F42</f>
        <v>CONTRATACION DIRECTA </v>
      </c>
      <c r="G43" s="37" t="s">
        <v>71</v>
      </c>
      <c r="H43" s="40">
        <v>90000000</v>
      </c>
      <c r="I43" s="40">
        <v>90000000</v>
      </c>
      <c r="J43" s="41" t="str">
        <f t="shared" si="7"/>
        <v>NO</v>
      </c>
      <c r="K43" s="41" t="str">
        <f t="shared" si="7"/>
        <v>NO</v>
      </c>
      <c r="L43" s="41" t="s">
        <v>72</v>
      </c>
      <c r="M43" s="41" t="str">
        <f aca="true" t="shared" si="8" ref="M43:M48">+M42</f>
        <v>no aplica</v>
      </c>
      <c r="N43" s="41" t="s">
        <v>164</v>
      </c>
      <c r="O43" s="41"/>
      <c r="P43" s="68">
        <v>1329</v>
      </c>
      <c r="Q43" s="63" t="str">
        <f>+Q42</f>
        <v>no contratado</v>
      </c>
    </row>
    <row r="44" spans="2:17" s="13" customFormat="1" ht="30">
      <c r="B44" s="37">
        <v>84131601</v>
      </c>
      <c r="C44" s="38" t="s">
        <v>59</v>
      </c>
      <c r="D44" s="67">
        <v>42736</v>
      </c>
      <c r="E44" s="69" t="s">
        <v>60</v>
      </c>
      <c r="F44" s="69" t="s">
        <v>61</v>
      </c>
      <c r="G44" s="37" t="s">
        <v>71</v>
      </c>
      <c r="H44" s="40">
        <f>704462400-90000000</f>
        <v>614462400</v>
      </c>
      <c r="I44" s="40">
        <v>704462400</v>
      </c>
      <c r="J44" s="41" t="str">
        <f t="shared" si="7"/>
        <v>NO</v>
      </c>
      <c r="K44" s="41" t="str">
        <f t="shared" si="7"/>
        <v>NO</v>
      </c>
      <c r="L44" s="43" t="s">
        <v>72</v>
      </c>
      <c r="M44" s="43" t="str">
        <f t="shared" si="8"/>
        <v>no aplica</v>
      </c>
      <c r="N44" s="41" t="s">
        <v>164</v>
      </c>
      <c r="O44" s="41"/>
      <c r="P44" s="41">
        <v>1329</v>
      </c>
      <c r="Q44" s="45"/>
    </row>
    <row r="45" spans="2:17" s="13" customFormat="1" ht="30">
      <c r="B45" s="37">
        <v>80111600</v>
      </c>
      <c r="C45" s="38" t="s">
        <v>144</v>
      </c>
      <c r="D45" s="67">
        <v>42887</v>
      </c>
      <c r="E45" s="69" t="s">
        <v>38</v>
      </c>
      <c r="F45" s="69" t="s">
        <v>40</v>
      </c>
      <c r="G45" s="37" t="str">
        <f>+G44</f>
        <v>INVERSIÓN</v>
      </c>
      <c r="H45" s="40">
        <f>2565908000-1918352940+40000000+10366667+20733334+48533332</f>
        <v>767188393</v>
      </c>
      <c r="I45" s="40">
        <f>+H45</f>
        <v>767188393</v>
      </c>
      <c r="J45" s="41" t="str">
        <f>+J44</f>
        <v>NO</v>
      </c>
      <c r="K45" s="41" t="str">
        <f>+K44</f>
        <v>NO</v>
      </c>
      <c r="L45" s="43" t="str">
        <f>+L44</f>
        <v>contratacion.teusaquillo@gmail.com</v>
      </c>
      <c r="M45" s="43" t="str">
        <f t="shared" si="8"/>
        <v>no aplica</v>
      </c>
      <c r="N45" s="41" t="s">
        <v>164</v>
      </c>
      <c r="O45" s="41"/>
      <c r="P45" s="41">
        <v>1329</v>
      </c>
      <c r="Q45" s="45"/>
    </row>
    <row r="46" spans="2:17" s="13" customFormat="1" ht="30">
      <c r="B46" s="37">
        <v>85122201</v>
      </c>
      <c r="C46" s="38" t="s">
        <v>62</v>
      </c>
      <c r="D46" s="67">
        <f>+D44</f>
        <v>42736</v>
      </c>
      <c r="E46" s="69" t="s">
        <v>60</v>
      </c>
      <c r="F46" s="69" t="s">
        <v>61</v>
      </c>
      <c r="G46" s="37" t="s">
        <v>71</v>
      </c>
      <c r="H46" s="40">
        <v>643500</v>
      </c>
      <c r="I46" s="40">
        <f>+H46</f>
        <v>643500</v>
      </c>
      <c r="J46" s="41" t="str">
        <f>+J44</f>
        <v>NO</v>
      </c>
      <c r="K46" s="41" t="str">
        <f>+K44</f>
        <v>NO</v>
      </c>
      <c r="L46" s="41" t="s">
        <v>72</v>
      </c>
      <c r="M46" s="41" t="str">
        <f t="shared" si="8"/>
        <v>no aplica</v>
      </c>
      <c r="N46" s="41" t="s">
        <v>164</v>
      </c>
      <c r="O46" s="41"/>
      <c r="P46" s="41">
        <v>1329</v>
      </c>
      <c r="Q46" s="45"/>
    </row>
    <row r="47" spans="2:17" s="13" customFormat="1" ht="76.5">
      <c r="B47" s="37">
        <v>80100000</v>
      </c>
      <c r="C47" s="70" t="s">
        <v>119</v>
      </c>
      <c r="D47" s="71">
        <v>42768</v>
      </c>
      <c r="E47" s="72" t="s">
        <v>179</v>
      </c>
      <c r="F47" s="69" t="s">
        <v>61</v>
      </c>
      <c r="G47" s="37" t="s">
        <v>71</v>
      </c>
      <c r="H47" s="73">
        <v>47300000</v>
      </c>
      <c r="I47" s="73">
        <f>+H47</f>
        <v>47300000</v>
      </c>
      <c r="J47" s="41" t="str">
        <f aca="true" t="shared" si="9" ref="J47:L48">+J46</f>
        <v>NO</v>
      </c>
      <c r="K47" s="41" t="str">
        <f t="shared" si="9"/>
        <v>NO</v>
      </c>
      <c r="L47" s="41" t="str">
        <f t="shared" si="9"/>
        <v>contratacion.teusaquillo@gmail.com</v>
      </c>
      <c r="M47" s="41" t="str">
        <f t="shared" si="8"/>
        <v>no aplica</v>
      </c>
      <c r="N47" s="41" t="s">
        <v>164</v>
      </c>
      <c r="O47" s="41"/>
      <c r="P47" s="41">
        <v>1329</v>
      </c>
      <c r="Q47" s="74" t="s">
        <v>219</v>
      </c>
    </row>
    <row r="48" spans="2:17" s="13" customFormat="1" ht="30">
      <c r="B48" s="37">
        <f>+B47</f>
        <v>80100000</v>
      </c>
      <c r="C48" s="70" t="s">
        <v>115</v>
      </c>
      <c r="D48" s="71">
        <v>42776</v>
      </c>
      <c r="E48" s="72" t="s">
        <v>180</v>
      </c>
      <c r="F48" s="69" t="s">
        <v>61</v>
      </c>
      <c r="G48" s="37" t="s">
        <v>71</v>
      </c>
      <c r="H48" s="73">
        <v>56800000</v>
      </c>
      <c r="I48" s="73">
        <f>+H48</f>
        <v>56800000</v>
      </c>
      <c r="J48" s="41" t="str">
        <f t="shared" si="9"/>
        <v>NO</v>
      </c>
      <c r="K48" s="41" t="str">
        <f t="shared" si="9"/>
        <v>NO</v>
      </c>
      <c r="L48" s="41" t="str">
        <f t="shared" si="9"/>
        <v>contratacion.teusaquillo@gmail.com</v>
      </c>
      <c r="M48" s="41" t="str">
        <f t="shared" si="8"/>
        <v>no aplica</v>
      </c>
      <c r="N48" s="41" t="s">
        <v>164</v>
      </c>
      <c r="O48" s="41"/>
      <c r="P48" s="41">
        <f>+P47</f>
        <v>1329</v>
      </c>
      <c r="Q48" s="74" t="s">
        <v>220</v>
      </c>
    </row>
    <row r="49" spans="2:17" s="13" customFormat="1" ht="38.25">
      <c r="B49" s="37">
        <v>80100000</v>
      </c>
      <c r="C49" s="70" t="s">
        <v>181</v>
      </c>
      <c r="D49" s="71">
        <v>42776</v>
      </c>
      <c r="E49" s="72" t="s">
        <v>180</v>
      </c>
      <c r="F49" s="69" t="s">
        <v>61</v>
      </c>
      <c r="G49" s="37" t="s">
        <v>71</v>
      </c>
      <c r="H49" s="73">
        <f>+H48</f>
        <v>56800000</v>
      </c>
      <c r="I49" s="73">
        <f>+I48</f>
        <v>56800000</v>
      </c>
      <c r="J49" s="41" t="str">
        <f>+J46</f>
        <v>NO</v>
      </c>
      <c r="K49" s="41" t="str">
        <f>+K46</f>
        <v>NO</v>
      </c>
      <c r="L49" s="43" t="s">
        <v>72</v>
      </c>
      <c r="M49" s="41" t="str">
        <f aca="true" t="shared" si="10" ref="M49:M101">+M48</f>
        <v>no aplica</v>
      </c>
      <c r="N49" s="41" t="s">
        <v>164</v>
      </c>
      <c r="O49" s="41"/>
      <c r="P49" s="41">
        <v>1329</v>
      </c>
      <c r="Q49" s="74" t="s">
        <v>221</v>
      </c>
    </row>
    <row r="50" spans="2:17" s="13" customFormat="1" ht="38.25">
      <c r="B50" s="37">
        <f>+B49</f>
        <v>80100000</v>
      </c>
      <c r="C50" s="70" t="s">
        <v>111</v>
      </c>
      <c r="D50" s="71">
        <v>42776</v>
      </c>
      <c r="E50" s="72" t="s">
        <v>180</v>
      </c>
      <c r="F50" s="69" t="s">
        <v>61</v>
      </c>
      <c r="G50" s="37" t="s">
        <v>71</v>
      </c>
      <c r="H50" s="73">
        <v>24800000</v>
      </c>
      <c r="I50" s="73">
        <f>+H50</f>
        <v>24800000</v>
      </c>
      <c r="J50" s="41" t="str">
        <f>+J49</f>
        <v>NO</v>
      </c>
      <c r="K50" s="41" t="str">
        <f>+K49</f>
        <v>NO</v>
      </c>
      <c r="L50" s="43" t="str">
        <f>+L49</f>
        <v>contratacion.teusaquillo@gmail.com</v>
      </c>
      <c r="M50" s="41" t="str">
        <f t="shared" si="10"/>
        <v>no aplica</v>
      </c>
      <c r="N50" s="41" t="s">
        <v>164</v>
      </c>
      <c r="O50" s="41"/>
      <c r="P50" s="41">
        <v>1329</v>
      </c>
      <c r="Q50" s="74" t="s">
        <v>222</v>
      </c>
    </row>
    <row r="51" spans="2:17" s="13" customFormat="1" ht="75">
      <c r="B51" s="37">
        <v>80100000</v>
      </c>
      <c r="C51" s="75" t="s">
        <v>182</v>
      </c>
      <c r="D51" s="71">
        <v>42776</v>
      </c>
      <c r="E51" s="72" t="s">
        <v>180</v>
      </c>
      <c r="F51" s="69" t="s">
        <v>61</v>
      </c>
      <c r="G51" s="37" t="s">
        <v>71</v>
      </c>
      <c r="H51" s="73">
        <v>44000000</v>
      </c>
      <c r="I51" s="73">
        <f>+H51</f>
        <v>44000000</v>
      </c>
      <c r="J51" s="41" t="str">
        <f>+J49</f>
        <v>NO</v>
      </c>
      <c r="K51" s="41" t="str">
        <f>+K49</f>
        <v>NO</v>
      </c>
      <c r="L51" s="43" t="str">
        <f>+L49</f>
        <v>contratacion.teusaquillo@gmail.com</v>
      </c>
      <c r="M51" s="41" t="str">
        <f t="shared" si="10"/>
        <v>no aplica</v>
      </c>
      <c r="N51" s="41" t="s">
        <v>164</v>
      </c>
      <c r="O51" s="41"/>
      <c r="P51" s="41">
        <f>+P50</f>
        <v>1329</v>
      </c>
      <c r="Q51" s="74" t="s">
        <v>223</v>
      </c>
    </row>
    <row r="52" spans="2:17" s="13" customFormat="1" ht="51">
      <c r="B52" s="37">
        <f>+B51</f>
        <v>80100000</v>
      </c>
      <c r="C52" s="70" t="s">
        <v>117</v>
      </c>
      <c r="D52" s="71">
        <v>42776</v>
      </c>
      <c r="E52" s="72" t="s">
        <v>180</v>
      </c>
      <c r="F52" s="69" t="s">
        <v>61</v>
      </c>
      <c r="G52" s="37" t="s">
        <v>71</v>
      </c>
      <c r="H52" s="73">
        <v>16800000</v>
      </c>
      <c r="I52" s="73">
        <v>16800000</v>
      </c>
      <c r="J52" s="41" t="str">
        <f>+J49</f>
        <v>NO</v>
      </c>
      <c r="K52" s="41" t="str">
        <f>+K49</f>
        <v>NO</v>
      </c>
      <c r="L52" s="43" t="str">
        <f>+L49</f>
        <v>contratacion.teusaquillo@gmail.com</v>
      </c>
      <c r="M52" s="41" t="str">
        <f t="shared" si="10"/>
        <v>no aplica</v>
      </c>
      <c r="N52" s="41" t="s">
        <v>164</v>
      </c>
      <c r="O52" s="41"/>
      <c r="P52" s="41">
        <v>1329</v>
      </c>
      <c r="Q52" s="74" t="s">
        <v>224</v>
      </c>
    </row>
    <row r="53" spans="2:17" s="13" customFormat="1" ht="38.25">
      <c r="B53" s="37">
        <v>80100000</v>
      </c>
      <c r="C53" s="70" t="s">
        <v>116</v>
      </c>
      <c r="D53" s="71">
        <v>42776</v>
      </c>
      <c r="E53" s="72" t="s">
        <v>180</v>
      </c>
      <c r="F53" s="69" t="s">
        <v>61</v>
      </c>
      <c r="G53" s="37" t="s">
        <v>71</v>
      </c>
      <c r="H53" s="73">
        <v>32459552</v>
      </c>
      <c r="I53" s="73">
        <f>+H53</f>
        <v>32459552</v>
      </c>
      <c r="J53" s="41" t="str">
        <f>+J49</f>
        <v>NO</v>
      </c>
      <c r="K53" s="41" t="str">
        <f>+K49</f>
        <v>NO</v>
      </c>
      <c r="L53" s="43" t="str">
        <f>+L49</f>
        <v>contratacion.teusaquillo@gmail.com</v>
      </c>
      <c r="M53" s="41" t="str">
        <f t="shared" si="10"/>
        <v>no aplica</v>
      </c>
      <c r="N53" s="41" t="s">
        <v>164</v>
      </c>
      <c r="O53" s="41"/>
      <c r="P53" s="41">
        <v>1329</v>
      </c>
      <c r="Q53" s="74" t="s">
        <v>225</v>
      </c>
    </row>
    <row r="54" spans="2:17" s="13" customFormat="1" ht="63.75">
      <c r="B54" s="37">
        <f>+B53</f>
        <v>80100000</v>
      </c>
      <c r="C54" s="70" t="s">
        <v>183</v>
      </c>
      <c r="D54" s="71">
        <v>42776</v>
      </c>
      <c r="E54" s="72" t="s">
        <v>180</v>
      </c>
      <c r="F54" s="69" t="s">
        <v>61</v>
      </c>
      <c r="G54" s="37" t="s">
        <v>71</v>
      </c>
      <c r="H54" s="73">
        <v>44000000</v>
      </c>
      <c r="I54" s="73">
        <f>+H54</f>
        <v>44000000</v>
      </c>
      <c r="J54" s="41" t="str">
        <f>+J49</f>
        <v>NO</v>
      </c>
      <c r="K54" s="41" t="str">
        <f>+K49</f>
        <v>NO</v>
      </c>
      <c r="L54" s="43" t="str">
        <f>+L49</f>
        <v>contratacion.teusaquillo@gmail.com</v>
      </c>
      <c r="M54" s="41" t="str">
        <f t="shared" si="10"/>
        <v>no aplica</v>
      </c>
      <c r="N54" s="41" t="s">
        <v>164</v>
      </c>
      <c r="O54" s="41"/>
      <c r="P54" s="41">
        <v>1329</v>
      </c>
      <c r="Q54" s="74" t="s">
        <v>226</v>
      </c>
    </row>
    <row r="55" spans="2:17" s="13" customFormat="1" ht="63.75">
      <c r="B55" s="37">
        <v>80100000</v>
      </c>
      <c r="C55" s="70" t="s">
        <v>184</v>
      </c>
      <c r="D55" s="71">
        <v>42776</v>
      </c>
      <c r="E55" s="72" t="s">
        <v>180</v>
      </c>
      <c r="F55" s="69" t="s">
        <v>61</v>
      </c>
      <c r="G55" s="37" t="s">
        <v>71</v>
      </c>
      <c r="H55" s="73">
        <f>+H54</f>
        <v>44000000</v>
      </c>
      <c r="I55" s="73">
        <f>+I54</f>
        <v>44000000</v>
      </c>
      <c r="J55" s="41" t="str">
        <f>+J54</f>
        <v>NO</v>
      </c>
      <c r="K55" s="41" t="str">
        <f>+K54</f>
        <v>NO</v>
      </c>
      <c r="L55" s="43" t="str">
        <f>+L54</f>
        <v>contratacion.teusaquillo@gmail.com</v>
      </c>
      <c r="M55" s="41" t="str">
        <f t="shared" si="10"/>
        <v>no aplica</v>
      </c>
      <c r="N55" s="41" t="s">
        <v>164</v>
      </c>
      <c r="O55" s="41"/>
      <c r="P55" s="41">
        <v>1329</v>
      </c>
      <c r="Q55" s="74" t="s">
        <v>227</v>
      </c>
    </row>
    <row r="56" spans="2:17" s="13" customFormat="1" ht="38.25">
      <c r="B56" s="37">
        <f>+B55</f>
        <v>80100000</v>
      </c>
      <c r="C56" s="70" t="s">
        <v>110</v>
      </c>
      <c r="D56" s="71">
        <v>42776</v>
      </c>
      <c r="E56" s="72" t="s">
        <v>180</v>
      </c>
      <c r="F56" s="69" t="s">
        <v>61</v>
      </c>
      <c r="G56" s="37" t="s">
        <v>71</v>
      </c>
      <c r="H56" s="73">
        <v>21600000</v>
      </c>
      <c r="I56" s="73">
        <f>+H56</f>
        <v>21600000</v>
      </c>
      <c r="J56" s="41" t="str">
        <f>+J49</f>
        <v>NO</v>
      </c>
      <c r="K56" s="41" t="str">
        <f>+K49</f>
        <v>NO</v>
      </c>
      <c r="L56" s="43" t="str">
        <f>+L49</f>
        <v>contratacion.teusaquillo@gmail.com</v>
      </c>
      <c r="M56" s="41" t="str">
        <f t="shared" si="10"/>
        <v>no aplica</v>
      </c>
      <c r="N56" s="41" t="s">
        <v>164</v>
      </c>
      <c r="O56" s="41"/>
      <c r="P56" s="41">
        <f>+P55</f>
        <v>1329</v>
      </c>
      <c r="Q56" s="74" t="s">
        <v>228</v>
      </c>
    </row>
    <row r="57" spans="2:17" s="13" customFormat="1" ht="76.5">
      <c r="B57" s="37">
        <v>80100000</v>
      </c>
      <c r="C57" s="70" t="s">
        <v>185</v>
      </c>
      <c r="D57" s="71">
        <v>42776</v>
      </c>
      <c r="E57" s="72" t="s">
        <v>180</v>
      </c>
      <c r="F57" s="69" t="s">
        <v>61</v>
      </c>
      <c r="G57" s="37" t="s">
        <v>71</v>
      </c>
      <c r="H57" s="73">
        <v>44000000</v>
      </c>
      <c r="I57" s="73">
        <f>+H57</f>
        <v>44000000</v>
      </c>
      <c r="J57" s="41" t="str">
        <f>+J49</f>
        <v>NO</v>
      </c>
      <c r="K57" s="41" t="str">
        <f>+K49</f>
        <v>NO</v>
      </c>
      <c r="L57" s="43" t="str">
        <f>+L49</f>
        <v>contratacion.teusaquillo@gmail.com</v>
      </c>
      <c r="M57" s="41" t="str">
        <f t="shared" si="10"/>
        <v>no aplica</v>
      </c>
      <c r="N57" s="41" t="s">
        <v>164</v>
      </c>
      <c r="O57" s="41"/>
      <c r="P57" s="41">
        <v>1329</v>
      </c>
      <c r="Q57" s="74" t="s">
        <v>229</v>
      </c>
    </row>
    <row r="58" spans="2:17" s="13" customFormat="1" ht="89.25">
      <c r="B58" s="37">
        <f>+B57</f>
        <v>80100000</v>
      </c>
      <c r="C58" s="70" t="s">
        <v>186</v>
      </c>
      <c r="D58" s="71">
        <v>42776</v>
      </c>
      <c r="E58" s="72" t="s">
        <v>180</v>
      </c>
      <c r="F58" s="69" t="s">
        <v>61</v>
      </c>
      <c r="G58" s="37" t="s">
        <v>71</v>
      </c>
      <c r="H58" s="73">
        <v>37600000</v>
      </c>
      <c r="I58" s="73">
        <f>+H58</f>
        <v>37600000</v>
      </c>
      <c r="J58" s="41" t="str">
        <f>+J49</f>
        <v>NO</v>
      </c>
      <c r="K58" s="41" t="str">
        <f>+K49</f>
        <v>NO</v>
      </c>
      <c r="L58" s="43" t="str">
        <f>+L49</f>
        <v>contratacion.teusaquillo@gmail.com</v>
      </c>
      <c r="M58" s="41" t="str">
        <f t="shared" si="10"/>
        <v>no aplica</v>
      </c>
      <c r="N58" s="41" t="s">
        <v>164</v>
      </c>
      <c r="O58" s="41"/>
      <c r="P58" s="41">
        <v>1329</v>
      </c>
      <c r="Q58" s="74" t="s">
        <v>230</v>
      </c>
    </row>
    <row r="59" spans="2:17" s="13" customFormat="1" ht="30">
      <c r="B59" s="37">
        <v>80100000</v>
      </c>
      <c r="C59" s="76" t="s">
        <v>269</v>
      </c>
      <c r="D59" s="77">
        <v>42776</v>
      </c>
      <c r="E59" s="78" t="s">
        <v>180</v>
      </c>
      <c r="F59" s="69" t="s">
        <v>61</v>
      </c>
      <c r="G59" s="37" t="s">
        <v>71</v>
      </c>
      <c r="H59" s="79">
        <v>33600000</v>
      </c>
      <c r="I59" s="79">
        <v>33600000</v>
      </c>
      <c r="J59" s="41" t="str">
        <f>+J46</f>
        <v>NO</v>
      </c>
      <c r="K59" s="41" t="str">
        <f>+K49</f>
        <v>NO</v>
      </c>
      <c r="L59" s="43" t="str">
        <f>+L49</f>
        <v>contratacion.teusaquillo@gmail.com</v>
      </c>
      <c r="M59" s="41" t="str">
        <f t="shared" si="10"/>
        <v>no aplica</v>
      </c>
      <c r="N59" s="41" t="s">
        <v>164</v>
      </c>
      <c r="O59" s="41"/>
      <c r="P59" s="41">
        <f>+P58</f>
        <v>1329</v>
      </c>
      <c r="Q59" s="74" t="s">
        <v>231</v>
      </c>
    </row>
    <row r="60" spans="2:17" s="13" customFormat="1" ht="63.75">
      <c r="B60" s="37">
        <f>+B59</f>
        <v>80100000</v>
      </c>
      <c r="C60" s="70" t="s">
        <v>126</v>
      </c>
      <c r="D60" s="71">
        <v>42776</v>
      </c>
      <c r="E60" s="72" t="s">
        <v>187</v>
      </c>
      <c r="F60" s="69" t="s">
        <v>61</v>
      </c>
      <c r="G60" s="37" t="s">
        <v>71</v>
      </c>
      <c r="H60" s="73">
        <v>64400000</v>
      </c>
      <c r="I60" s="73">
        <v>64400000</v>
      </c>
      <c r="J60" s="41" t="str">
        <f>+J49</f>
        <v>NO</v>
      </c>
      <c r="K60" s="41" t="str">
        <f>+K49</f>
        <v>NO</v>
      </c>
      <c r="L60" s="43" t="str">
        <f>+L49</f>
        <v>contratacion.teusaquillo@gmail.com</v>
      </c>
      <c r="M60" s="41" t="str">
        <f t="shared" si="10"/>
        <v>no aplica</v>
      </c>
      <c r="N60" s="41" t="s">
        <v>164</v>
      </c>
      <c r="O60" s="41"/>
      <c r="P60" s="41">
        <f>+P59</f>
        <v>1329</v>
      </c>
      <c r="Q60" s="74" t="s">
        <v>232</v>
      </c>
    </row>
    <row r="61" spans="2:17" s="13" customFormat="1" ht="90" customHeight="1">
      <c r="B61" s="37">
        <v>80100000</v>
      </c>
      <c r="C61" s="70" t="s">
        <v>118</v>
      </c>
      <c r="D61" s="71">
        <v>42776</v>
      </c>
      <c r="E61" s="72" t="s">
        <v>180</v>
      </c>
      <c r="F61" s="69" t="s">
        <v>61</v>
      </c>
      <c r="G61" s="37" t="s">
        <v>71</v>
      </c>
      <c r="H61" s="73">
        <v>21600000</v>
      </c>
      <c r="I61" s="73">
        <v>21600000</v>
      </c>
      <c r="J61" s="41" t="str">
        <f>+J49</f>
        <v>NO</v>
      </c>
      <c r="K61" s="41" t="str">
        <f>+K49</f>
        <v>NO</v>
      </c>
      <c r="L61" s="43" t="str">
        <f>+L49</f>
        <v>contratacion.teusaquillo@gmail.com</v>
      </c>
      <c r="M61" s="41" t="str">
        <f t="shared" si="10"/>
        <v>no aplica</v>
      </c>
      <c r="N61" s="41" t="s">
        <v>164</v>
      </c>
      <c r="O61" s="41"/>
      <c r="P61" s="41">
        <v>1329</v>
      </c>
      <c r="Q61" s="74" t="s">
        <v>233</v>
      </c>
    </row>
    <row r="62" spans="2:17" s="13" customFormat="1" ht="63.75">
      <c r="B62" s="37">
        <f>+B61</f>
        <v>80100000</v>
      </c>
      <c r="C62" s="70" t="s">
        <v>188</v>
      </c>
      <c r="D62" s="71">
        <v>42776</v>
      </c>
      <c r="E62" s="72" t="s">
        <v>180</v>
      </c>
      <c r="F62" s="69" t="s">
        <v>61</v>
      </c>
      <c r="G62" s="37" t="s">
        <v>71</v>
      </c>
      <c r="H62" s="73">
        <v>37600000</v>
      </c>
      <c r="I62" s="73">
        <f>+H62</f>
        <v>37600000</v>
      </c>
      <c r="J62" s="41" t="str">
        <f>+J49</f>
        <v>NO</v>
      </c>
      <c r="K62" s="41" t="str">
        <f>+K49</f>
        <v>NO</v>
      </c>
      <c r="L62" s="41" t="s">
        <v>72</v>
      </c>
      <c r="M62" s="41" t="str">
        <f t="shared" si="10"/>
        <v>no aplica</v>
      </c>
      <c r="N62" s="41" t="s">
        <v>164</v>
      </c>
      <c r="O62" s="41"/>
      <c r="P62" s="41">
        <v>1329</v>
      </c>
      <c r="Q62" s="74" t="s">
        <v>234</v>
      </c>
    </row>
    <row r="63" spans="2:17" s="13" customFormat="1" ht="102">
      <c r="B63" s="37">
        <v>80100000</v>
      </c>
      <c r="C63" s="70" t="s">
        <v>124</v>
      </c>
      <c r="D63" s="71">
        <v>42776</v>
      </c>
      <c r="E63" s="72" t="s">
        <v>187</v>
      </c>
      <c r="F63" s="69" t="s">
        <v>61</v>
      </c>
      <c r="G63" s="37" t="s">
        <v>71</v>
      </c>
      <c r="H63" s="73">
        <v>38640000</v>
      </c>
      <c r="I63" s="73">
        <v>38640000</v>
      </c>
      <c r="J63" s="41" t="str">
        <f aca="true" t="shared" si="11" ref="J63:J74">+J62</f>
        <v>NO</v>
      </c>
      <c r="K63" s="41" t="str">
        <f aca="true" t="shared" si="12" ref="K63:K74">+K62</f>
        <v>NO</v>
      </c>
      <c r="L63" s="43" t="s">
        <v>72</v>
      </c>
      <c r="M63" s="41" t="str">
        <f t="shared" si="10"/>
        <v>no aplica</v>
      </c>
      <c r="N63" s="41" t="s">
        <v>164</v>
      </c>
      <c r="O63" s="41"/>
      <c r="P63" s="41">
        <v>1329</v>
      </c>
      <c r="Q63" s="74" t="s">
        <v>235</v>
      </c>
    </row>
    <row r="64" spans="2:17" s="13" customFormat="1" ht="76.5">
      <c r="B64" s="37">
        <f>+B63</f>
        <v>80100000</v>
      </c>
      <c r="C64" s="70" t="s">
        <v>189</v>
      </c>
      <c r="D64" s="71">
        <v>42780</v>
      </c>
      <c r="E64" s="72" t="s">
        <v>140</v>
      </c>
      <c r="F64" s="69" t="s">
        <v>61</v>
      </c>
      <c r="G64" s="37" t="s">
        <v>71</v>
      </c>
      <c r="H64" s="73">
        <v>30800000</v>
      </c>
      <c r="I64" s="73">
        <f>+H64</f>
        <v>30800000</v>
      </c>
      <c r="J64" s="41" t="str">
        <f t="shared" si="11"/>
        <v>NO</v>
      </c>
      <c r="K64" s="41" t="str">
        <f t="shared" si="12"/>
        <v>NO</v>
      </c>
      <c r="L64" s="41" t="s">
        <v>72</v>
      </c>
      <c r="M64" s="41" t="str">
        <f t="shared" si="10"/>
        <v>no aplica</v>
      </c>
      <c r="N64" s="41" t="s">
        <v>164</v>
      </c>
      <c r="O64" s="41"/>
      <c r="P64" s="41">
        <v>1329</v>
      </c>
      <c r="Q64" s="74" t="s">
        <v>236</v>
      </c>
    </row>
    <row r="65" spans="2:17" s="13" customFormat="1" ht="51">
      <c r="B65" s="37">
        <v>80100000</v>
      </c>
      <c r="C65" s="70" t="s">
        <v>190</v>
      </c>
      <c r="D65" s="71">
        <v>42781</v>
      </c>
      <c r="E65" s="72" t="s">
        <v>140</v>
      </c>
      <c r="F65" s="69" t="s">
        <v>61</v>
      </c>
      <c r="G65" s="37" t="s">
        <v>71</v>
      </c>
      <c r="H65" s="73">
        <v>22400000</v>
      </c>
      <c r="I65" s="73">
        <v>22400000</v>
      </c>
      <c r="J65" s="41" t="str">
        <f t="shared" si="11"/>
        <v>NO</v>
      </c>
      <c r="K65" s="41" t="str">
        <f t="shared" si="12"/>
        <v>NO</v>
      </c>
      <c r="L65" s="43" t="s">
        <v>72</v>
      </c>
      <c r="M65" s="41" t="str">
        <f t="shared" si="10"/>
        <v>no aplica</v>
      </c>
      <c r="N65" s="41" t="s">
        <v>164</v>
      </c>
      <c r="O65" s="41"/>
      <c r="P65" s="41">
        <f>+P64</f>
        <v>1329</v>
      </c>
      <c r="Q65" s="74" t="s">
        <v>237</v>
      </c>
    </row>
    <row r="66" spans="2:17" s="13" customFormat="1" ht="51">
      <c r="B66" s="37">
        <f>+B65</f>
        <v>80100000</v>
      </c>
      <c r="C66" s="70" t="s">
        <v>191</v>
      </c>
      <c r="D66" s="71">
        <v>42781</v>
      </c>
      <c r="E66" s="72" t="s">
        <v>180</v>
      </c>
      <c r="F66" s="69" t="s">
        <v>61</v>
      </c>
      <c r="G66" s="37" t="s">
        <v>71</v>
      </c>
      <c r="H66" s="73">
        <v>32800000</v>
      </c>
      <c r="I66" s="73">
        <v>32800000</v>
      </c>
      <c r="J66" s="41" t="str">
        <f t="shared" si="11"/>
        <v>NO</v>
      </c>
      <c r="K66" s="41" t="str">
        <f t="shared" si="12"/>
        <v>NO</v>
      </c>
      <c r="L66" s="41" t="s">
        <v>72</v>
      </c>
      <c r="M66" s="41" t="str">
        <f t="shared" si="10"/>
        <v>no aplica</v>
      </c>
      <c r="N66" s="41" t="s">
        <v>164</v>
      </c>
      <c r="O66" s="41"/>
      <c r="P66" s="41">
        <v>1329</v>
      </c>
      <c r="Q66" s="74" t="s">
        <v>238</v>
      </c>
    </row>
    <row r="67" spans="2:17" s="13" customFormat="1" ht="51">
      <c r="B67" s="37">
        <v>80100000</v>
      </c>
      <c r="C67" s="70" t="s">
        <v>192</v>
      </c>
      <c r="D67" s="71">
        <v>42780</v>
      </c>
      <c r="E67" s="72" t="s">
        <v>140</v>
      </c>
      <c r="F67" s="69" t="s">
        <v>61</v>
      </c>
      <c r="G67" s="37" t="s">
        <v>71</v>
      </c>
      <c r="H67" s="73">
        <v>14000000</v>
      </c>
      <c r="I67" s="73">
        <v>14000000</v>
      </c>
      <c r="J67" s="41" t="str">
        <f t="shared" si="11"/>
        <v>NO</v>
      </c>
      <c r="K67" s="41" t="str">
        <f t="shared" si="12"/>
        <v>NO</v>
      </c>
      <c r="L67" s="43" t="s">
        <v>72</v>
      </c>
      <c r="M67" s="41" t="str">
        <f t="shared" si="10"/>
        <v>no aplica</v>
      </c>
      <c r="N67" s="41" t="s">
        <v>164</v>
      </c>
      <c r="O67" s="41"/>
      <c r="P67" s="41">
        <v>1329</v>
      </c>
      <c r="Q67" s="74" t="s">
        <v>239</v>
      </c>
    </row>
    <row r="68" spans="2:17" s="13" customFormat="1" ht="51">
      <c r="B68" s="37">
        <f>+B67</f>
        <v>80100000</v>
      </c>
      <c r="C68" s="70" t="s">
        <v>193</v>
      </c>
      <c r="D68" s="80">
        <v>42783</v>
      </c>
      <c r="E68" s="81" t="s">
        <v>63</v>
      </c>
      <c r="F68" s="69" t="s">
        <v>61</v>
      </c>
      <c r="G68" s="37" t="s">
        <v>71</v>
      </c>
      <c r="H68" s="82">
        <v>12000000</v>
      </c>
      <c r="I68" s="82">
        <v>12000000</v>
      </c>
      <c r="J68" s="41" t="str">
        <f t="shared" si="11"/>
        <v>NO</v>
      </c>
      <c r="K68" s="41" t="str">
        <f t="shared" si="12"/>
        <v>NO</v>
      </c>
      <c r="L68" s="41" t="s">
        <v>72</v>
      </c>
      <c r="M68" s="41" t="str">
        <f t="shared" si="10"/>
        <v>no aplica</v>
      </c>
      <c r="N68" s="41" t="s">
        <v>164</v>
      </c>
      <c r="O68" s="41"/>
      <c r="P68" s="41">
        <f>+P67</f>
        <v>1329</v>
      </c>
      <c r="Q68" s="83" t="s">
        <v>240</v>
      </c>
    </row>
    <row r="69" spans="2:17" s="13" customFormat="1" ht="70.5" customHeight="1">
      <c r="B69" s="37">
        <v>80100000</v>
      </c>
      <c r="C69" s="70" t="s">
        <v>141</v>
      </c>
      <c r="D69" s="71">
        <v>42780</v>
      </c>
      <c r="E69" s="72" t="s">
        <v>140</v>
      </c>
      <c r="F69" s="69" t="s">
        <v>61</v>
      </c>
      <c r="G69" s="37" t="s">
        <v>71</v>
      </c>
      <c r="H69" s="73">
        <v>30100000</v>
      </c>
      <c r="I69" s="73">
        <v>30100000</v>
      </c>
      <c r="J69" s="41" t="str">
        <f t="shared" si="11"/>
        <v>NO</v>
      </c>
      <c r="K69" s="41" t="str">
        <f t="shared" si="12"/>
        <v>NO</v>
      </c>
      <c r="L69" s="41" t="s">
        <v>72</v>
      </c>
      <c r="M69" s="41" t="str">
        <f t="shared" si="10"/>
        <v>no aplica</v>
      </c>
      <c r="N69" s="41" t="s">
        <v>164</v>
      </c>
      <c r="O69" s="41"/>
      <c r="P69" s="41">
        <f>+P68</f>
        <v>1329</v>
      </c>
      <c r="Q69" s="74" t="s">
        <v>241</v>
      </c>
    </row>
    <row r="70" spans="2:17" s="13" customFormat="1" ht="63.75">
      <c r="B70" s="37">
        <f>+B69</f>
        <v>80100000</v>
      </c>
      <c r="C70" s="70" t="s">
        <v>113</v>
      </c>
      <c r="D70" s="71">
        <v>42783</v>
      </c>
      <c r="E70" s="72" t="s">
        <v>140</v>
      </c>
      <c r="F70" s="69" t="s">
        <v>61</v>
      </c>
      <c r="G70" s="37" t="s">
        <v>71</v>
      </c>
      <c r="H70" s="73">
        <v>28402108</v>
      </c>
      <c r="I70" s="73">
        <v>28402108</v>
      </c>
      <c r="J70" s="41" t="str">
        <f t="shared" si="11"/>
        <v>NO</v>
      </c>
      <c r="K70" s="41" t="str">
        <f t="shared" si="12"/>
        <v>NO</v>
      </c>
      <c r="L70" s="43" t="s">
        <v>72</v>
      </c>
      <c r="M70" s="41" t="str">
        <f t="shared" si="10"/>
        <v>no aplica</v>
      </c>
      <c r="N70" s="41" t="s">
        <v>164</v>
      </c>
      <c r="O70" s="41"/>
      <c r="P70" s="41">
        <v>1329</v>
      </c>
      <c r="Q70" s="74" t="s">
        <v>242</v>
      </c>
    </row>
    <row r="71" spans="2:17" s="13" customFormat="1" ht="51">
      <c r="B71" s="37">
        <v>80100000</v>
      </c>
      <c r="C71" s="70" t="s">
        <v>139</v>
      </c>
      <c r="D71" s="71">
        <v>42789</v>
      </c>
      <c r="E71" s="72" t="s">
        <v>140</v>
      </c>
      <c r="F71" s="69" t="s">
        <v>61</v>
      </c>
      <c r="G71" s="37" t="s">
        <v>71</v>
      </c>
      <c r="H71" s="73">
        <v>21700000</v>
      </c>
      <c r="I71" s="73">
        <v>21700000</v>
      </c>
      <c r="J71" s="41" t="str">
        <f t="shared" si="11"/>
        <v>NO</v>
      </c>
      <c r="K71" s="41" t="str">
        <f t="shared" si="12"/>
        <v>NO</v>
      </c>
      <c r="L71" s="41" t="s">
        <v>72</v>
      </c>
      <c r="M71" s="41" t="str">
        <f t="shared" si="10"/>
        <v>no aplica</v>
      </c>
      <c r="N71" s="41" t="s">
        <v>164</v>
      </c>
      <c r="O71" s="41"/>
      <c r="P71" s="41">
        <v>1329</v>
      </c>
      <c r="Q71" s="74" t="s">
        <v>243</v>
      </c>
    </row>
    <row r="72" spans="2:17" s="13" customFormat="1" ht="76.5">
      <c r="B72" s="37">
        <f>+B71</f>
        <v>80100000</v>
      </c>
      <c r="C72" s="70" t="s">
        <v>137</v>
      </c>
      <c r="D72" s="71">
        <v>42782</v>
      </c>
      <c r="E72" s="72" t="s">
        <v>140</v>
      </c>
      <c r="F72" s="69" t="s">
        <v>61</v>
      </c>
      <c r="G72" s="37" t="s">
        <v>71</v>
      </c>
      <c r="H72" s="73">
        <v>20139672</v>
      </c>
      <c r="I72" s="73">
        <v>20139672</v>
      </c>
      <c r="J72" s="41" t="str">
        <f t="shared" si="11"/>
        <v>NO</v>
      </c>
      <c r="K72" s="41" t="str">
        <f t="shared" si="12"/>
        <v>NO</v>
      </c>
      <c r="L72" s="43" t="s">
        <v>72</v>
      </c>
      <c r="M72" s="41" t="str">
        <f t="shared" si="10"/>
        <v>no aplica</v>
      </c>
      <c r="N72" s="41" t="s">
        <v>164</v>
      </c>
      <c r="O72" s="41"/>
      <c r="P72" s="41">
        <v>1329</v>
      </c>
      <c r="Q72" s="74" t="s">
        <v>244</v>
      </c>
    </row>
    <row r="73" spans="2:17" s="13" customFormat="1" ht="51">
      <c r="B73" s="37">
        <v>80100000</v>
      </c>
      <c r="C73" s="70" t="s">
        <v>136</v>
      </c>
      <c r="D73" s="71">
        <v>42782</v>
      </c>
      <c r="E73" s="72" t="s">
        <v>140</v>
      </c>
      <c r="F73" s="69" t="s">
        <v>61</v>
      </c>
      <c r="G73" s="37" t="s">
        <v>71</v>
      </c>
      <c r="H73" s="73">
        <v>31500000</v>
      </c>
      <c r="I73" s="73">
        <f>+H73</f>
        <v>31500000</v>
      </c>
      <c r="J73" s="41" t="str">
        <f t="shared" si="11"/>
        <v>NO</v>
      </c>
      <c r="K73" s="41" t="str">
        <f t="shared" si="12"/>
        <v>NO</v>
      </c>
      <c r="L73" s="41" t="s">
        <v>72</v>
      </c>
      <c r="M73" s="41" t="str">
        <f t="shared" si="10"/>
        <v>no aplica</v>
      </c>
      <c r="N73" s="41" t="s">
        <v>164</v>
      </c>
      <c r="O73" s="41"/>
      <c r="P73" s="41">
        <v>1329</v>
      </c>
      <c r="Q73" s="74" t="s">
        <v>245</v>
      </c>
    </row>
    <row r="74" spans="2:17" s="13" customFormat="1" ht="76.5">
      <c r="B74" s="37">
        <f>+B73</f>
        <v>80100000</v>
      </c>
      <c r="C74" s="70" t="s">
        <v>135</v>
      </c>
      <c r="D74" s="71">
        <v>42782</v>
      </c>
      <c r="E74" s="72" t="s">
        <v>140</v>
      </c>
      <c r="F74" s="69" t="s">
        <v>61</v>
      </c>
      <c r="G74" s="37" t="s">
        <v>71</v>
      </c>
      <c r="H74" s="73">
        <v>28402108</v>
      </c>
      <c r="I74" s="73">
        <v>28402108</v>
      </c>
      <c r="J74" s="41" t="str">
        <f t="shared" si="11"/>
        <v>NO</v>
      </c>
      <c r="K74" s="41" t="str">
        <f t="shared" si="12"/>
        <v>NO</v>
      </c>
      <c r="L74" s="43" t="s">
        <v>72</v>
      </c>
      <c r="M74" s="41" t="str">
        <f t="shared" si="10"/>
        <v>no aplica</v>
      </c>
      <c r="N74" s="41" t="s">
        <v>164</v>
      </c>
      <c r="O74" s="41"/>
      <c r="P74" s="41">
        <f>+P73</f>
        <v>1329</v>
      </c>
      <c r="Q74" s="74" t="s">
        <v>246</v>
      </c>
    </row>
    <row r="75" spans="2:17" s="13" customFormat="1" ht="76.5">
      <c r="B75" s="37">
        <v>80100000</v>
      </c>
      <c r="C75" s="70" t="s">
        <v>195</v>
      </c>
      <c r="D75" s="71">
        <v>42783</v>
      </c>
      <c r="E75" s="72" t="s">
        <v>140</v>
      </c>
      <c r="F75" s="69" t="s">
        <v>61</v>
      </c>
      <c r="G75" s="37" t="s">
        <v>71</v>
      </c>
      <c r="H75" s="73">
        <v>31500000</v>
      </c>
      <c r="I75" s="73">
        <f>+H75</f>
        <v>31500000</v>
      </c>
      <c r="J75" s="41" t="str">
        <f aca="true" t="shared" si="13" ref="J75:K88">+J74</f>
        <v>NO</v>
      </c>
      <c r="K75" s="41" t="str">
        <f t="shared" si="13"/>
        <v>NO</v>
      </c>
      <c r="L75" s="41" t="s">
        <v>72</v>
      </c>
      <c r="M75" s="41" t="str">
        <f t="shared" si="10"/>
        <v>no aplica</v>
      </c>
      <c r="N75" s="41" t="s">
        <v>164</v>
      </c>
      <c r="O75" s="41"/>
      <c r="P75" s="41">
        <v>1329</v>
      </c>
      <c r="Q75" s="74" t="s">
        <v>247</v>
      </c>
    </row>
    <row r="76" spans="2:17" s="13" customFormat="1" ht="89.25">
      <c r="B76" s="37">
        <f>+B75</f>
        <v>80100000</v>
      </c>
      <c r="C76" s="70" t="s">
        <v>134</v>
      </c>
      <c r="D76" s="71">
        <v>42783</v>
      </c>
      <c r="E76" s="72" t="s">
        <v>140</v>
      </c>
      <c r="F76" s="69" t="s">
        <v>61</v>
      </c>
      <c r="G76" s="37" t="s">
        <v>71</v>
      </c>
      <c r="H76" s="73">
        <v>25303600</v>
      </c>
      <c r="I76" s="73">
        <v>25303600</v>
      </c>
      <c r="J76" s="41" t="str">
        <f t="shared" si="13"/>
        <v>NO</v>
      </c>
      <c r="K76" s="41" t="str">
        <f t="shared" si="13"/>
        <v>NO</v>
      </c>
      <c r="L76" s="43" t="s">
        <v>72</v>
      </c>
      <c r="M76" s="41" t="str">
        <f t="shared" si="10"/>
        <v>no aplica</v>
      </c>
      <c r="N76" s="41" t="s">
        <v>164</v>
      </c>
      <c r="O76" s="41"/>
      <c r="P76" s="41">
        <v>1329</v>
      </c>
      <c r="Q76" s="74" t="s">
        <v>248</v>
      </c>
    </row>
    <row r="77" spans="2:17" s="13" customFormat="1" ht="102">
      <c r="B77" s="37">
        <v>80100000</v>
      </c>
      <c r="C77" s="70" t="s">
        <v>114</v>
      </c>
      <c r="D77" s="71">
        <v>42783</v>
      </c>
      <c r="E77" s="72" t="s">
        <v>140</v>
      </c>
      <c r="F77" s="69" t="s">
        <v>61</v>
      </c>
      <c r="G77" s="37" t="s">
        <v>71</v>
      </c>
      <c r="H77" s="73">
        <v>31500000</v>
      </c>
      <c r="I77" s="73">
        <v>31500000</v>
      </c>
      <c r="J77" s="41" t="str">
        <f t="shared" si="13"/>
        <v>NO</v>
      </c>
      <c r="K77" s="41" t="str">
        <f t="shared" si="13"/>
        <v>NO</v>
      </c>
      <c r="L77" s="41" t="s">
        <v>72</v>
      </c>
      <c r="M77" s="41" t="str">
        <f t="shared" si="10"/>
        <v>no aplica</v>
      </c>
      <c r="N77" s="41" t="s">
        <v>164</v>
      </c>
      <c r="O77" s="41"/>
      <c r="P77" s="41">
        <f>+P76</f>
        <v>1329</v>
      </c>
      <c r="Q77" s="74" t="s">
        <v>249</v>
      </c>
    </row>
    <row r="78" spans="2:17" s="13" customFormat="1" ht="38.25">
      <c r="B78" s="37">
        <f>+B77</f>
        <v>80100000</v>
      </c>
      <c r="C78" s="84" t="s">
        <v>133</v>
      </c>
      <c r="D78" s="71">
        <v>42789</v>
      </c>
      <c r="E78" s="72" t="s">
        <v>140</v>
      </c>
      <c r="F78" s="69" t="s">
        <v>61</v>
      </c>
      <c r="G78" s="37" t="s">
        <v>71</v>
      </c>
      <c r="H78" s="73" t="s">
        <v>194</v>
      </c>
      <c r="I78" s="73" t="s">
        <v>194</v>
      </c>
      <c r="J78" s="41" t="str">
        <f t="shared" si="13"/>
        <v>NO</v>
      </c>
      <c r="K78" s="41" t="str">
        <f t="shared" si="13"/>
        <v>NO</v>
      </c>
      <c r="L78" s="43" t="s">
        <v>72</v>
      </c>
      <c r="M78" s="41" t="str">
        <f t="shared" si="10"/>
        <v>no aplica</v>
      </c>
      <c r="N78" s="41" t="s">
        <v>164</v>
      </c>
      <c r="O78" s="41"/>
      <c r="P78" s="41">
        <f>+P77</f>
        <v>1329</v>
      </c>
      <c r="Q78" s="74" t="s">
        <v>250</v>
      </c>
    </row>
    <row r="79" spans="2:17" s="13" customFormat="1" ht="30">
      <c r="B79" s="37">
        <v>80100000</v>
      </c>
      <c r="C79" s="70" t="s">
        <v>132</v>
      </c>
      <c r="D79" s="71">
        <v>42788</v>
      </c>
      <c r="E79" s="72" t="s">
        <v>180</v>
      </c>
      <c r="F79" s="69" t="s">
        <v>61</v>
      </c>
      <c r="G79" s="37" t="s">
        <v>71</v>
      </c>
      <c r="H79" s="73" t="s">
        <v>196</v>
      </c>
      <c r="I79" s="73" t="s">
        <v>196</v>
      </c>
      <c r="J79" s="41" t="str">
        <f t="shared" si="13"/>
        <v>NO</v>
      </c>
      <c r="K79" s="41" t="str">
        <f t="shared" si="13"/>
        <v>NO</v>
      </c>
      <c r="L79" s="41" t="s">
        <v>72</v>
      </c>
      <c r="M79" s="41" t="str">
        <f t="shared" si="10"/>
        <v>no aplica</v>
      </c>
      <c r="N79" s="41" t="s">
        <v>164</v>
      </c>
      <c r="O79" s="41"/>
      <c r="P79" s="41">
        <v>1329</v>
      </c>
      <c r="Q79" s="74" t="s">
        <v>251</v>
      </c>
    </row>
    <row r="80" spans="2:17" s="13" customFormat="1" ht="51">
      <c r="B80" s="37">
        <f>+B79</f>
        <v>80100000</v>
      </c>
      <c r="C80" s="70" t="s">
        <v>131</v>
      </c>
      <c r="D80" s="71">
        <v>42787</v>
      </c>
      <c r="E80" s="72" t="s">
        <v>140</v>
      </c>
      <c r="F80" s="69" t="s">
        <v>61</v>
      </c>
      <c r="G80" s="37" t="s">
        <v>71</v>
      </c>
      <c r="H80" s="73" t="s">
        <v>197</v>
      </c>
      <c r="I80" s="73" t="s">
        <v>197</v>
      </c>
      <c r="J80" s="41" t="str">
        <f t="shared" si="13"/>
        <v>NO</v>
      </c>
      <c r="K80" s="41" t="str">
        <f t="shared" si="13"/>
        <v>NO</v>
      </c>
      <c r="L80" s="43" t="s">
        <v>72</v>
      </c>
      <c r="M80" s="41" t="str">
        <f t="shared" si="10"/>
        <v>no aplica</v>
      </c>
      <c r="N80" s="41" t="s">
        <v>164</v>
      </c>
      <c r="O80" s="41"/>
      <c r="P80" s="41">
        <v>1329</v>
      </c>
      <c r="Q80" s="74" t="s">
        <v>252</v>
      </c>
    </row>
    <row r="81" spans="2:17" s="13" customFormat="1" ht="63.75">
      <c r="B81" s="37">
        <v>80100000</v>
      </c>
      <c r="C81" s="84" t="s">
        <v>130</v>
      </c>
      <c r="D81" s="71">
        <v>42787</v>
      </c>
      <c r="E81" s="72" t="s">
        <v>63</v>
      </c>
      <c r="F81" s="69" t="s">
        <v>61</v>
      </c>
      <c r="G81" s="37" t="s">
        <v>71</v>
      </c>
      <c r="H81" s="73" t="s">
        <v>198</v>
      </c>
      <c r="I81" s="73" t="s">
        <v>198</v>
      </c>
      <c r="J81" s="41" t="str">
        <f t="shared" si="13"/>
        <v>NO</v>
      </c>
      <c r="K81" s="41" t="str">
        <f t="shared" si="13"/>
        <v>NO</v>
      </c>
      <c r="L81" s="41" t="s">
        <v>72</v>
      </c>
      <c r="M81" s="41" t="str">
        <f t="shared" si="10"/>
        <v>no aplica</v>
      </c>
      <c r="N81" s="41" t="s">
        <v>164</v>
      </c>
      <c r="O81" s="41"/>
      <c r="P81" s="41">
        <v>1329</v>
      </c>
      <c r="Q81" s="74" t="s">
        <v>253</v>
      </c>
    </row>
    <row r="82" spans="2:17" s="13" customFormat="1" ht="63.75">
      <c r="B82" s="37">
        <f>+B81</f>
        <v>80100000</v>
      </c>
      <c r="C82" s="70" t="s">
        <v>121</v>
      </c>
      <c r="D82" s="71">
        <v>42787</v>
      </c>
      <c r="E82" s="72" t="s">
        <v>199</v>
      </c>
      <c r="F82" s="69" t="s">
        <v>61</v>
      </c>
      <c r="G82" s="37" t="s">
        <v>71</v>
      </c>
      <c r="H82" s="73" t="s">
        <v>200</v>
      </c>
      <c r="I82" s="73" t="s">
        <v>200</v>
      </c>
      <c r="J82" s="41" t="str">
        <f t="shared" si="13"/>
        <v>NO</v>
      </c>
      <c r="K82" s="41" t="str">
        <f t="shared" si="13"/>
        <v>NO</v>
      </c>
      <c r="L82" s="43" t="s">
        <v>72</v>
      </c>
      <c r="M82" s="41" t="str">
        <f t="shared" si="10"/>
        <v>no aplica</v>
      </c>
      <c r="N82" s="41" t="s">
        <v>164</v>
      </c>
      <c r="O82" s="41"/>
      <c r="P82" s="41">
        <v>1329</v>
      </c>
      <c r="Q82" s="74" t="s">
        <v>254</v>
      </c>
    </row>
    <row r="83" spans="2:17" s="13" customFormat="1" ht="120">
      <c r="B83" s="37">
        <v>80100000</v>
      </c>
      <c r="C83" s="75" t="s">
        <v>201</v>
      </c>
      <c r="D83" s="71">
        <v>42789</v>
      </c>
      <c r="E83" s="72" t="s">
        <v>140</v>
      </c>
      <c r="F83" s="69" t="s">
        <v>61</v>
      </c>
      <c r="G83" s="37" t="s">
        <v>71</v>
      </c>
      <c r="H83" s="73" t="s">
        <v>202</v>
      </c>
      <c r="I83" s="73" t="s">
        <v>202</v>
      </c>
      <c r="J83" s="41" t="str">
        <f t="shared" si="13"/>
        <v>NO</v>
      </c>
      <c r="K83" s="41" t="str">
        <f t="shared" si="13"/>
        <v>NO</v>
      </c>
      <c r="L83" s="41" t="s">
        <v>72</v>
      </c>
      <c r="M83" s="41" t="str">
        <f t="shared" si="10"/>
        <v>no aplica</v>
      </c>
      <c r="N83" s="41" t="s">
        <v>164</v>
      </c>
      <c r="O83" s="41"/>
      <c r="P83" s="41">
        <f>+P82</f>
        <v>1329</v>
      </c>
      <c r="Q83" s="74" t="s">
        <v>255</v>
      </c>
    </row>
    <row r="84" spans="2:17" s="13" customFormat="1" ht="51">
      <c r="B84" s="37">
        <f>+B83</f>
        <v>80100000</v>
      </c>
      <c r="C84" s="70" t="s">
        <v>129</v>
      </c>
      <c r="D84" s="71">
        <v>42788</v>
      </c>
      <c r="E84" s="72" t="s">
        <v>140</v>
      </c>
      <c r="F84" s="69" t="s">
        <v>61</v>
      </c>
      <c r="G84" s="37" t="s">
        <v>71</v>
      </c>
      <c r="H84" s="73" t="s">
        <v>203</v>
      </c>
      <c r="I84" s="73" t="s">
        <v>203</v>
      </c>
      <c r="J84" s="41" t="str">
        <f t="shared" si="13"/>
        <v>NO</v>
      </c>
      <c r="K84" s="41" t="str">
        <f t="shared" si="13"/>
        <v>NO</v>
      </c>
      <c r="L84" s="41" t="s">
        <v>72</v>
      </c>
      <c r="M84" s="41" t="str">
        <f t="shared" si="10"/>
        <v>no aplica</v>
      </c>
      <c r="N84" s="41" t="s">
        <v>164</v>
      </c>
      <c r="O84" s="41"/>
      <c r="P84" s="41">
        <v>1329</v>
      </c>
      <c r="Q84" s="74" t="s">
        <v>256</v>
      </c>
    </row>
    <row r="85" spans="2:17" s="13" customFormat="1" ht="76.5">
      <c r="B85" s="37">
        <v>80100000</v>
      </c>
      <c r="C85" s="70" t="s">
        <v>128</v>
      </c>
      <c r="D85" s="71">
        <v>42790</v>
      </c>
      <c r="E85" s="72" t="s">
        <v>63</v>
      </c>
      <c r="F85" s="69" t="s">
        <v>61</v>
      </c>
      <c r="G85" s="37" t="s">
        <v>71</v>
      </c>
      <c r="H85" s="73" t="s">
        <v>204</v>
      </c>
      <c r="I85" s="73" t="s">
        <v>204</v>
      </c>
      <c r="J85" s="41"/>
      <c r="K85" s="41"/>
      <c r="L85" s="41" t="str">
        <f>+L86</f>
        <v>contratacion.teusaquillo@gmail.com</v>
      </c>
      <c r="M85" s="41" t="str">
        <f t="shared" si="10"/>
        <v>no aplica</v>
      </c>
      <c r="N85" s="41" t="s">
        <v>164</v>
      </c>
      <c r="O85" s="41"/>
      <c r="P85" s="41">
        <v>1329</v>
      </c>
      <c r="Q85" s="74" t="s">
        <v>257</v>
      </c>
    </row>
    <row r="86" spans="2:17" s="13" customFormat="1" ht="51">
      <c r="B86" s="37">
        <f>+B85</f>
        <v>80100000</v>
      </c>
      <c r="C86" s="70" t="s">
        <v>205</v>
      </c>
      <c r="D86" s="71">
        <v>42793</v>
      </c>
      <c r="E86" s="72" t="s">
        <v>140</v>
      </c>
      <c r="F86" s="69" t="s">
        <v>61</v>
      </c>
      <c r="G86" s="37" t="s">
        <v>71</v>
      </c>
      <c r="H86" s="73" t="s">
        <v>206</v>
      </c>
      <c r="I86" s="73" t="s">
        <v>206</v>
      </c>
      <c r="J86" s="41" t="str">
        <f>+J84</f>
        <v>NO</v>
      </c>
      <c r="K86" s="41" t="str">
        <f>+K84</f>
        <v>NO</v>
      </c>
      <c r="L86" s="43" t="s">
        <v>72</v>
      </c>
      <c r="M86" s="41" t="str">
        <f t="shared" si="10"/>
        <v>no aplica</v>
      </c>
      <c r="N86" s="41" t="s">
        <v>164</v>
      </c>
      <c r="O86" s="41"/>
      <c r="P86" s="41">
        <f>+P85</f>
        <v>1329</v>
      </c>
      <c r="Q86" s="74" t="s">
        <v>258</v>
      </c>
    </row>
    <row r="87" spans="2:17" s="13" customFormat="1" ht="102">
      <c r="B87" s="37">
        <v>80100000</v>
      </c>
      <c r="C87" s="70" t="s">
        <v>207</v>
      </c>
      <c r="D87" s="71">
        <v>42794</v>
      </c>
      <c r="E87" s="72" t="s">
        <v>140</v>
      </c>
      <c r="F87" s="69" t="s">
        <v>61</v>
      </c>
      <c r="G87" s="37" t="s">
        <v>71</v>
      </c>
      <c r="H87" s="73" t="s">
        <v>208</v>
      </c>
      <c r="I87" s="73" t="s">
        <v>208</v>
      </c>
      <c r="J87" s="41" t="str">
        <f t="shared" si="13"/>
        <v>NO</v>
      </c>
      <c r="K87" s="41" t="str">
        <f t="shared" si="13"/>
        <v>NO</v>
      </c>
      <c r="L87" s="41" t="s">
        <v>72</v>
      </c>
      <c r="M87" s="41" t="str">
        <f t="shared" si="10"/>
        <v>no aplica</v>
      </c>
      <c r="N87" s="41" t="s">
        <v>164</v>
      </c>
      <c r="O87" s="41"/>
      <c r="P87" s="41">
        <f>+P86</f>
        <v>1329</v>
      </c>
      <c r="Q87" s="74" t="s">
        <v>259</v>
      </c>
    </row>
    <row r="88" spans="2:17" s="13" customFormat="1" ht="89.25">
      <c r="B88" s="37">
        <f>+B87</f>
        <v>80100000</v>
      </c>
      <c r="C88" s="84" t="s">
        <v>108</v>
      </c>
      <c r="D88" s="71">
        <v>42800</v>
      </c>
      <c r="E88" s="72" t="s">
        <v>140</v>
      </c>
      <c r="F88" s="69" t="s">
        <v>61</v>
      </c>
      <c r="G88" s="37" t="s">
        <v>71</v>
      </c>
      <c r="H88" s="73" t="s">
        <v>209</v>
      </c>
      <c r="I88" s="73" t="s">
        <v>209</v>
      </c>
      <c r="J88" s="41" t="str">
        <f t="shared" si="13"/>
        <v>NO</v>
      </c>
      <c r="K88" s="41" t="str">
        <f t="shared" si="13"/>
        <v>NO</v>
      </c>
      <c r="L88" s="43" t="s">
        <v>72</v>
      </c>
      <c r="M88" s="41" t="str">
        <f t="shared" si="10"/>
        <v>no aplica</v>
      </c>
      <c r="N88" s="41" t="s">
        <v>164</v>
      </c>
      <c r="O88" s="41"/>
      <c r="P88" s="41">
        <v>1329</v>
      </c>
      <c r="Q88" s="74" t="s">
        <v>260</v>
      </c>
    </row>
    <row r="89" spans="2:17" s="13" customFormat="1" ht="76.5">
      <c r="B89" s="37">
        <v>80100000</v>
      </c>
      <c r="C89" s="84" t="s">
        <v>127</v>
      </c>
      <c r="D89" s="71">
        <v>42797</v>
      </c>
      <c r="E89" s="72" t="s">
        <v>35</v>
      </c>
      <c r="F89" s="69" t="s">
        <v>61</v>
      </c>
      <c r="G89" s="37" t="s">
        <v>71</v>
      </c>
      <c r="H89" s="73" t="s">
        <v>208</v>
      </c>
      <c r="I89" s="73" t="s">
        <v>208</v>
      </c>
      <c r="J89" s="41" t="str">
        <f aca="true" t="shared" si="14" ref="J89:K97">+J88</f>
        <v>NO</v>
      </c>
      <c r="K89" s="41" t="str">
        <f t="shared" si="14"/>
        <v>NO</v>
      </c>
      <c r="L89" s="43" t="s">
        <v>72</v>
      </c>
      <c r="M89" s="41" t="str">
        <f t="shared" si="10"/>
        <v>no aplica</v>
      </c>
      <c r="N89" s="41" t="s">
        <v>164</v>
      </c>
      <c r="O89" s="41"/>
      <c r="P89" s="41">
        <v>1329</v>
      </c>
      <c r="Q89" s="74" t="s">
        <v>261</v>
      </c>
    </row>
    <row r="90" spans="2:17" s="13" customFormat="1" ht="51">
      <c r="B90" s="37">
        <f>+B89</f>
        <v>80100000</v>
      </c>
      <c r="C90" s="84" t="s">
        <v>210</v>
      </c>
      <c r="D90" s="71">
        <v>42801</v>
      </c>
      <c r="E90" s="72" t="s">
        <v>140</v>
      </c>
      <c r="F90" s="69" t="s">
        <v>61</v>
      </c>
      <c r="G90" s="37" t="s">
        <v>71</v>
      </c>
      <c r="H90" s="73" t="s">
        <v>197</v>
      </c>
      <c r="I90" s="73" t="s">
        <v>197</v>
      </c>
      <c r="J90" s="41" t="str">
        <f t="shared" si="14"/>
        <v>NO</v>
      </c>
      <c r="K90" s="41" t="str">
        <f t="shared" si="14"/>
        <v>NO</v>
      </c>
      <c r="L90" s="43" t="s">
        <v>72</v>
      </c>
      <c r="M90" s="41" t="str">
        <f t="shared" si="10"/>
        <v>no aplica</v>
      </c>
      <c r="N90" s="41" t="s">
        <v>164</v>
      </c>
      <c r="O90" s="41"/>
      <c r="P90" s="41">
        <v>1329</v>
      </c>
      <c r="Q90" s="74" t="s">
        <v>262</v>
      </c>
    </row>
    <row r="91" spans="2:17" s="13" customFormat="1" ht="63.75">
      <c r="B91" s="37">
        <v>80100000</v>
      </c>
      <c r="C91" s="84" t="s">
        <v>112</v>
      </c>
      <c r="D91" s="71">
        <v>42803</v>
      </c>
      <c r="E91" s="72" t="s">
        <v>140</v>
      </c>
      <c r="F91" s="69" t="s">
        <v>61</v>
      </c>
      <c r="G91" s="37" t="s">
        <v>71</v>
      </c>
      <c r="H91" s="73" t="s">
        <v>211</v>
      </c>
      <c r="I91" s="73" t="s">
        <v>211</v>
      </c>
      <c r="J91" s="41" t="str">
        <f t="shared" si="14"/>
        <v>NO</v>
      </c>
      <c r="K91" s="41" t="str">
        <f t="shared" si="14"/>
        <v>NO</v>
      </c>
      <c r="L91" s="43" t="s">
        <v>72</v>
      </c>
      <c r="M91" s="41" t="str">
        <f t="shared" si="10"/>
        <v>no aplica</v>
      </c>
      <c r="N91" s="41" t="s">
        <v>164</v>
      </c>
      <c r="O91" s="41"/>
      <c r="P91" s="41">
        <v>1329</v>
      </c>
      <c r="Q91" s="74" t="s">
        <v>263</v>
      </c>
    </row>
    <row r="92" spans="2:17" s="13" customFormat="1" ht="102">
      <c r="B92" s="37">
        <f>+B91</f>
        <v>80100000</v>
      </c>
      <c r="C92" s="84" t="s">
        <v>212</v>
      </c>
      <c r="D92" s="71">
        <v>42801</v>
      </c>
      <c r="E92" s="72" t="s">
        <v>38</v>
      </c>
      <c r="F92" s="69" t="s">
        <v>61</v>
      </c>
      <c r="G92" s="37" t="s">
        <v>71</v>
      </c>
      <c r="H92" s="73" t="s">
        <v>213</v>
      </c>
      <c r="I92" s="73" t="s">
        <v>213</v>
      </c>
      <c r="J92" s="41" t="str">
        <f t="shared" si="14"/>
        <v>NO</v>
      </c>
      <c r="K92" s="41" t="str">
        <f t="shared" si="14"/>
        <v>NO</v>
      </c>
      <c r="L92" s="43" t="s">
        <v>72</v>
      </c>
      <c r="M92" s="41" t="str">
        <f t="shared" si="10"/>
        <v>no aplica</v>
      </c>
      <c r="N92" s="41" t="s">
        <v>164</v>
      </c>
      <c r="O92" s="41"/>
      <c r="P92" s="41">
        <f>+P91</f>
        <v>1329</v>
      </c>
      <c r="Q92" s="74" t="s">
        <v>264</v>
      </c>
    </row>
    <row r="93" spans="2:17" s="13" customFormat="1" ht="63.75">
      <c r="B93" s="37">
        <v>80100000</v>
      </c>
      <c r="C93" s="84" t="s">
        <v>138</v>
      </c>
      <c r="D93" s="71">
        <v>42804</v>
      </c>
      <c r="E93" s="72" t="s">
        <v>140</v>
      </c>
      <c r="F93" s="69" t="s">
        <v>61</v>
      </c>
      <c r="G93" s="37" t="s">
        <v>71</v>
      </c>
      <c r="H93" s="73">
        <v>31500000</v>
      </c>
      <c r="I93" s="73">
        <v>31500000</v>
      </c>
      <c r="J93" s="41" t="str">
        <f t="shared" si="14"/>
        <v>NO</v>
      </c>
      <c r="K93" s="41" t="str">
        <f t="shared" si="14"/>
        <v>NO</v>
      </c>
      <c r="L93" s="43" t="s">
        <v>72</v>
      </c>
      <c r="M93" s="41" t="str">
        <f t="shared" si="10"/>
        <v>no aplica</v>
      </c>
      <c r="N93" s="41" t="s">
        <v>164</v>
      </c>
      <c r="O93" s="41"/>
      <c r="P93" s="41">
        <v>1329</v>
      </c>
      <c r="Q93" s="74" t="s">
        <v>265</v>
      </c>
    </row>
    <row r="94" spans="2:17" s="13" customFormat="1" ht="63.75">
      <c r="B94" s="37">
        <f>+B93</f>
        <v>80100000</v>
      </c>
      <c r="C94" s="70" t="s">
        <v>109</v>
      </c>
      <c r="D94" s="71">
        <v>42803</v>
      </c>
      <c r="E94" s="72" t="s">
        <v>38</v>
      </c>
      <c r="F94" s="69" t="s">
        <v>61</v>
      </c>
      <c r="G94" s="37" t="s">
        <v>71</v>
      </c>
      <c r="H94" s="85">
        <v>25200000</v>
      </c>
      <c r="I94" s="85">
        <v>25200000</v>
      </c>
      <c r="J94" s="41" t="str">
        <f t="shared" si="14"/>
        <v>NO</v>
      </c>
      <c r="K94" s="41" t="str">
        <f t="shared" si="14"/>
        <v>NO</v>
      </c>
      <c r="L94" s="43" t="s">
        <v>72</v>
      </c>
      <c r="M94" s="41" t="str">
        <f t="shared" si="10"/>
        <v>no aplica</v>
      </c>
      <c r="N94" s="41" t="s">
        <v>164</v>
      </c>
      <c r="O94" s="41"/>
      <c r="P94" s="41">
        <v>1329</v>
      </c>
      <c r="Q94" s="74" t="s">
        <v>266</v>
      </c>
    </row>
    <row r="95" spans="2:17" s="13" customFormat="1" ht="51">
      <c r="B95" s="37">
        <f>+B94</f>
        <v>80100000</v>
      </c>
      <c r="C95" s="86" t="s">
        <v>214</v>
      </c>
      <c r="D95" s="71">
        <v>42843</v>
      </c>
      <c r="E95" s="72" t="s">
        <v>35</v>
      </c>
      <c r="F95" s="69" t="s">
        <v>61</v>
      </c>
      <c r="G95" s="37" t="s">
        <v>71</v>
      </c>
      <c r="H95" s="73" t="s">
        <v>215</v>
      </c>
      <c r="I95" s="73" t="s">
        <v>215</v>
      </c>
      <c r="J95" s="41" t="str">
        <f t="shared" si="14"/>
        <v>NO</v>
      </c>
      <c r="K95" s="41" t="str">
        <f t="shared" si="14"/>
        <v>NO</v>
      </c>
      <c r="L95" s="43" t="s">
        <v>72</v>
      </c>
      <c r="M95" s="41" t="str">
        <f t="shared" si="10"/>
        <v>no aplica</v>
      </c>
      <c r="N95" s="41" t="s">
        <v>164</v>
      </c>
      <c r="O95" s="41"/>
      <c r="P95" s="41">
        <v>1329</v>
      </c>
      <c r="Q95" s="74" t="s">
        <v>267</v>
      </c>
    </row>
    <row r="96" spans="2:17" s="13" customFormat="1" ht="89.25">
      <c r="B96" s="37">
        <v>80100000</v>
      </c>
      <c r="C96" s="86" t="s">
        <v>216</v>
      </c>
      <c r="D96" s="71">
        <v>42842</v>
      </c>
      <c r="E96" s="72" t="s">
        <v>217</v>
      </c>
      <c r="F96" s="69" t="s">
        <v>61</v>
      </c>
      <c r="G96" s="37" t="s">
        <v>71</v>
      </c>
      <c r="H96" s="73" t="s">
        <v>218</v>
      </c>
      <c r="I96" s="73" t="s">
        <v>218</v>
      </c>
      <c r="J96" s="41" t="str">
        <f t="shared" si="14"/>
        <v>NO</v>
      </c>
      <c r="K96" s="41" t="str">
        <f t="shared" si="14"/>
        <v>NO</v>
      </c>
      <c r="L96" s="43" t="s">
        <v>72</v>
      </c>
      <c r="M96" s="41" t="str">
        <f t="shared" si="10"/>
        <v>no aplica</v>
      </c>
      <c r="N96" s="41" t="s">
        <v>164</v>
      </c>
      <c r="O96" s="41"/>
      <c r="P96" s="41">
        <v>1329</v>
      </c>
      <c r="Q96" s="74" t="s">
        <v>268</v>
      </c>
    </row>
    <row r="97" spans="2:17" s="13" customFormat="1" ht="75">
      <c r="B97" s="37">
        <v>8000000</v>
      </c>
      <c r="C97" s="38" t="s">
        <v>121</v>
      </c>
      <c r="D97" s="39">
        <v>42787</v>
      </c>
      <c r="E97" s="37" t="s">
        <v>122</v>
      </c>
      <c r="F97" s="37" t="s">
        <v>40</v>
      </c>
      <c r="G97" s="37" t="str">
        <f>+G96</f>
        <v>INVERSIÓN</v>
      </c>
      <c r="H97" s="40">
        <f>57016667-46650000</f>
        <v>10366667</v>
      </c>
      <c r="I97" s="40">
        <f aca="true" t="shared" si="15" ref="I97:I104">+H97</f>
        <v>10366667</v>
      </c>
      <c r="J97" s="41" t="str">
        <f t="shared" si="14"/>
        <v>NO</v>
      </c>
      <c r="K97" s="41" t="str">
        <f t="shared" si="14"/>
        <v>NO</v>
      </c>
      <c r="L97" s="41" t="str">
        <f>+L96</f>
        <v>contratacion.teusaquillo@gmail.com</v>
      </c>
      <c r="M97" s="41" t="str">
        <f t="shared" si="10"/>
        <v>no aplica</v>
      </c>
      <c r="N97" s="41" t="s">
        <v>164</v>
      </c>
      <c r="O97" s="41"/>
      <c r="P97" s="37">
        <v>1329</v>
      </c>
      <c r="Q97" s="63">
        <v>36</v>
      </c>
    </row>
    <row r="98" spans="2:17" s="13" customFormat="1" ht="150">
      <c r="B98" s="37">
        <v>8000000</v>
      </c>
      <c r="C98" s="56" t="s">
        <v>316</v>
      </c>
      <c r="D98" s="57">
        <v>42856</v>
      </c>
      <c r="E98" s="58" t="s">
        <v>320</v>
      </c>
      <c r="F98" s="58" t="str">
        <f>+F97</f>
        <v>CONTRATACION DIRECTA </v>
      </c>
      <c r="G98" s="58" t="str">
        <f>+G97</f>
        <v>INVERSIÓN</v>
      </c>
      <c r="H98" s="59">
        <v>13000000</v>
      </c>
      <c r="I98" s="59">
        <f t="shared" si="15"/>
        <v>13000000</v>
      </c>
      <c r="J98" s="60" t="str">
        <f aca="true" t="shared" si="16" ref="J98:K101">+J97</f>
        <v>NO</v>
      </c>
      <c r="K98" s="60" t="str">
        <f t="shared" si="16"/>
        <v>NO</v>
      </c>
      <c r="L98" s="41" t="str">
        <f>+L97</f>
        <v>contratacion.teusaquillo@gmail.com</v>
      </c>
      <c r="M98" s="41" t="str">
        <f t="shared" si="10"/>
        <v>no aplica</v>
      </c>
      <c r="N98" s="41" t="s">
        <v>164</v>
      </c>
      <c r="O98" s="60"/>
      <c r="P98" s="58">
        <f>+P97</f>
        <v>1329</v>
      </c>
      <c r="Q98" s="63" t="str">
        <f>+Q100</f>
        <v>no contratado</v>
      </c>
    </row>
    <row r="99" spans="2:17" s="13" customFormat="1" ht="60">
      <c r="B99" s="37">
        <v>8000000</v>
      </c>
      <c r="C99" s="56" t="s">
        <v>317</v>
      </c>
      <c r="D99" s="57">
        <f aca="true" t="shared" si="17" ref="D99:E101">+D98</f>
        <v>42856</v>
      </c>
      <c r="E99" s="58" t="str">
        <f t="shared" si="17"/>
        <v>6 meses 15 dias</v>
      </c>
      <c r="F99" s="58" t="str">
        <f>+F98</f>
        <v>CONTRATACION DIRECTA </v>
      </c>
      <c r="G99" s="58" t="str">
        <f>+G98</f>
        <v>INVERSIÓN</v>
      </c>
      <c r="H99" s="59">
        <f>4700000*6+2350000</f>
        <v>30550000</v>
      </c>
      <c r="I99" s="59">
        <f t="shared" si="15"/>
        <v>30550000</v>
      </c>
      <c r="J99" s="60" t="str">
        <f t="shared" si="16"/>
        <v>NO</v>
      </c>
      <c r="K99" s="60" t="str">
        <f t="shared" si="16"/>
        <v>NO</v>
      </c>
      <c r="L99" s="41" t="str">
        <f>+L98</f>
        <v>contratacion.teusaquillo@gmail.com</v>
      </c>
      <c r="M99" s="41" t="str">
        <f t="shared" si="10"/>
        <v>no aplica</v>
      </c>
      <c r="N99" s="41" t="s">
        <v>164</v>
      </c>
      <c r="O99" s="60"/>
      <c r="P99" s="58">
        <f>+P98</f>
        <v>1329</v>
      </c>
      <c r="Q99" s="63" t="s">
        <v>321</v>
      </c>
    </row>
    <row r="100" spans="2:17" s="13" customFormat="1" ht="75">
      <c r="B100" s="37">
        <v>8000000</v>
      </c>
      <c r="C100" s="56" t="s">
        <v>318</v>
      </c>
      <c r="D100" s="57">
        <f t="shared" si="17"/>
        <v>42856</v>
      </c>
      <c r="E100" s="58" t="str">
        <f t="shared" si="17"/>
        <v>6 meses 15 dias</v>
      </c>
      <c r="F100" s="58" t="str">
        <f>+F98</f>
        <v>CONTRATACION DIRECTA </v>
      </c>
      <c r="G100" s="58" t="str">
        <f>+G98</f>
        <v>INVERSIÓN</v>
      </c>
      <c r="H100" s="59">
        <f>+H98</f>
        <v>13000000</v>
      </c>
      <c r="I100" s="59">
        <f t="shared" si="15"/>
        <v>13000000</v>
      </c>
      <c r="J100" s="60" t="str">
        <f t="shared" si="16"/>
        <v>NO</v>
      </c>
      <c r="K100" s="60" t="str">
        <f t="shared" si="16"/>
        <v>NO</v>
      </c>
      <c r="L100" s="41" t="str">
        <f>+L99</f>
        <v>contratacion.teusaquillo@gmail.com</v>
      </c>
      <c r="M100" s="41" t="str">
        <f t="shared" si="10"/>
        <v>no aplica</v>
      </c>
      <c r="N100" s="41" t="s">
        <v>164</v>
      </c>
      <c r="O100" s="60"/>
      <c r="P100" s="58">
        <f>+P99</f>
        <v>1329</v>
      </c>
      <c r="Q100" s="63" t="str">
        <f>+Q101</f>
        <v>no contratado</v>
      </c>
    </row>
    <row r="101" spans="2:17" s="13" customFormat="1" ht="90">
      <c r="B101" s="37">
        <v>8000000</v>
      </c>
      <c r="C101" s="56" t="s">
        <v>319</v>
      </c>
      <c r="D101" s="57">
        <f t="shared" si="17"/>
        <v>42856</v>
      </c>
      <c r="E101" s="58" t="str">
        <f t="shared" si="17"/>
        <v>6 meses 15 dias</v>
      </c>
      <c r="F101" s="58" t="str">
        <f>+F100</f>
        <v>CONTRATACION DIRECTA </v>
      </c>
      <c r="G101" s="58" t="str">
        <f>+G100</f>
        <v>INVERSIÓN</v>
      </c>
      <c r="H101" s="59">
        <f>6100000*6+3050000</f>
        <v>39650000</v>
      </c>
      <c r="I101" s="59">
        <f t="shared" si="15"/>
        <v>39650000</v>
      </c>
      <c r="J101" s="60" t="str">
        <f t="shared" si="16"/>
        <v>NO</v>
      </c>
      <c r="K101" s="60" t="str">
        <f t="shared" si="16"/>
        <v>NO</v>
      </c>
      <c r="L101" s="41" t="str">
        <f>+L100</f>
        <v>contratacion.teusaquillo@gmail.com</v>
      </c>
      <c r="M101" s="41" t="str">
        <f t="shared" si="10"/>
        <v>no aplica</v>
      </c>
      <c r="N101" s="41" t="s">
        <v>164</v>
      </c>
      <c r="O101" s="60"/>
      <c r="P101" s="58">
        <f>+P100</f>
        <v>1329</v>
      </c>
      <c r="Q101" s="63" t="str">
        <f>+Q102</f>
        <v>no contratado</v>
      </c>
    </row>
    <row r="102" spans="2:17" s="13" customFormat="1" ht="65.25" customHeight="1">
      <c r="B102" s="58">
        <v>93141500</v>
      </c>
      <c r="C102" s="56" t="s">
        <v>270</v>
      </c>
      <c r="D102" s="87">
        <v>42896</v>
      </c>
      <c r="E102" s="58" t="s">
        <v>63</v>
      </c>
      <c r="F102" s="58" t="str">
        <f>+F42</f>
        <v>CONTRATACION DIRECTA </v>
      </c>
      <c r="G102" s="58" t="s">
        <v>71</v>
      </c>
      <c r="H102" s="59">
        <f>130000000-7500000</f>
        <v>122500000</v>
      </c>
      <c r="I102" s="59">
        <f t="shared" si="15"/>
        <v>122500000</v>
      </c>
      <c r="J102" s="59">
        <f>+I102-7500000</f>
        <v>115000000</v>
      </c>
      <c r="K102" s="59">
        <f>+J102</f>
        <v>115000000</v>
      </c>
      <c r="L102" s="88" t="s">
        <v>72</v>
      </c>
      <c r="M102" s="88" t="s">
        <v>159</v>
      </c>
      <c r="N102" s="88" t="s">
        <v>164</v>
      </c>
      <c r="O102" s="60"/>
      <c r="P102" s="60">
        <v>1351</v>
      </c>
      <c r="Q102" s="45" t="s">
        <v>162</v>
      </c>
    </row>
    <row r="103" spans="2:17" s="13" customFormat="1" ht="164.25" customHeight="1">
      <c r="B103" s="89">
        <v>43211507</v>
      </c>
      <c r="C103" s="90" t="s">
        <v>73</v>
      </c>
      <c r="D103" s="39">
        <v>42853</v>
      </c>
      <c r="E103" s="37" t="s">
        <v>74</v>
      </c>
      <c r="F103" s="37" t="s">
        <v>75</v>
      </c>
      <c r="G103" s="37" t="s">
        <v>76</v>
      </c>
      <c r="H103" s="91">
        <v>110000000</v>
      </c>
      <c r="I103" s="40">
        <f t="shared" si="15"/>
        <v>110000000</v>
      </c>
      <c r="J103" s="41" t="s">
        <v>36</v>
      </c>
      <c r="K103" s="41" t="s">
        <v>36</v>
      </c>
      <c r="L103" s="43" t="s">
        <v>72</v>
      </c>
      <c r="M103" s="43" t="s">
        <v>286</v>
      </c>
      <c r="N103" s="43" t="s">
        <v>158</v>
      </c>
      <c r="O103" s="41"/>
      <c r="P103" s="41" t="s">
        <v>272</v>
      </c>
      <c r="Q103" s="45" t="str">
        <f>+Q102</f>
        <v>no contratado</v>
      </c>
    </row>
    <row r="104" spans="2:17" s="13" customFormat="1" ht="65.25" customHeight="1">
      <c r="B104" s="89">
        <f>+B103</f>
        <v>43211507</v>
      </c>
      <c r="C104" s="92" t="s">
        <v>77</v>
      </c>
      <c r="D104" s="39">
        <v>42856</v>
      </c>
      <c r="E104" s="37" t="s">
        <v>74</v>
      </c>
      <c r="F104" s="37" t="str">
        <f>+F103</f>
        <v>SELECCIÓN ABREVIADA</v>
      </c>
      <c r="G104" s="37" t="s">
        <v>76</v>
      </c>
      <c r="H104" s="91">
        <v>25000000</v>
      </c>
      <c r="I104" s="40">
        <f t="shared" si="15"/>
        <v>25000000</v>
      </c>
      <c r="J104" s="41" t="str">
        <f aca="true" t="shared" si="18" ref="J104:J122">+J103</f>
        <v>NO</v>
      </c>
      <c r="K104" s="41" t="str">
        <f aca="true" t="shared" si="19" ref="K104:K122">+K103</f>
        <v>NO</v>
      </c>
      <c r="L104" s="41" t="s">
        <v>72</v>
      </c>
      <c r="M104" s="43" t="s">
        <v>278</v>
      </c>
      <c r="N104" s="43" t="s">
        <v>279</v>
      </c>
      <c r="O104" s="41"/>
      <c r="P104" s="41" t="str">
        <f>+P103</f>
        <v>Gastos de computador</v>
      </c>
      <c r="Q104" s="45" t="str">
        <f>+Q103</f>
        <v>no contratado</v>
      </c>
    </row>
    <row r="105" spans="2:17" s="13" customFormat="1" ht="65.25" customHeight="1">
      <c r="B105" s="89">
        <v>25172504</v>
      </c>
      <c r="C105" s="93" t="s">
        <v>287</v>
      </c>
      <c r="D105" s="67">
        <v>42809</v>
      </c>
      <c r="E105" s="37" t="s">
        <v>74</v>
      </c>
      <c r="F105" s="94" t="s">
        <v>40</v>
      </c>
      <c r="G105" s="37" t="s">
        <v>76</v>
      </c>
      <c r="H105" s="91">
        <v>3600000</v>
      </c>
      <c r="I105" s="40">
        <f aca="true" t="shared" si="20" ref="I105:I114">+H105</f>
        <v>3600000</v>
      </c>
      <c r="J105" s="41" t="str">
        <f t="shared" si="18"/>
        <v>NO</v>
      </c>
      <c r="K105" s="41" t="str">
        <f t="shared" si="19"/>
        <v>NO</v>
      </c>
      <c r="L105" s="43" t="s">
        <v>72</v>
      </c>
      <c r="M105" s="43" t="s">
        <v>290</v>
      </c>
      <c r="N105" s="43" t="s">
        <v>280</v>
      </c>
      <c r="O105" s="41">
        <v>78181701</v>
      </c>
      <c r="P105" s="41" t="s">
        <v>273</v>
      </c>
      <c r="Q105" s="45" t="str">
        <f>+Q102</f>
        <v>no contratado</v>
      </c>
    </row>
    <row r="106" spans="2:17" s="13" customFormat="1" ht="65.25" customHeight="1">
      <c r="B106" s="89">
        <v>78181701</v>
      </c>
      <c r="C106" s="93" t="s">
        <v>291</v>
      </c>
      <c r="D106" s="67">
        <v>42856</v>
      </c>
      <c r="E106" s="37" t="s">
        <v>79</v>
      </c>
      <c r="F106" s="37" t="s">
        <v>292</v>
      </c>
      <c r="G106" s="37" t="s">
        <v>76</v>
      </c>
      <c r="H106" s="91">
        <v>18000000</v>
      </c>
      <c r="I106" s="40">
        <f t="shared" si="20"/>
        <v>18000000</v>
      </c>
      <c r="J106" s="41" t="str">
        <f t="shared" si="18"/>
        <v>NO</v>
      </c>
      <c r="K106" s="41" t="str">
        <f t="shared" si="19"/>
        <v>NO</v>
      </c>
      <c r="L106" s="41" t="s">
        <v>72</v>
      </c>
      <c r="M106" s="43" t="s">
        <v>322</v>
      </c>
      <c r="N106" s="43" t="s">
        <v>172</v>
      </c>
      <c r="O106" s="41">
        <v>781181701</v>
      </c>
      <c r="P106" s="41" t="str">
        <f>+P105</f>
        <v>llantas y combustible</v>
      </c>
      <c r="Q106" s="45" t="str">
        <f>+Q105</f>
        <v>no contratado</v>
      </c>
    </row>
    <row r="107" spans="2:17" s="13" customFormat="1" ht="65.25" customHeight="1">
      <c r="B107" s="89"/>
      <c r="C107" s="93"/>
      <c r="D107" s="67"/>
      <c r="E107" s="37"/>
      <c r="F107" s="37"/>
      <c r="G107" s="37"/>
      <c r="H107" s="91"/>
      <c r="I107" s="40"/>
      <c r="J107" s="41"/>
      <c r="K107" s="41"/>
      <c r="L107" s="41"/>
      <c r="M107" s="43"/>
      <c r="N107" s="43"/>
      <c r="O107" s="41"/>
      <c r="P107" s="41"/>
      <c r="Q107" s="45"/>
    </row>
    <row r="108" spans="2:17" s="13" customFormat="1" ht="83.25" customHeight="1">
      <c r="B108" s="89">
        <v>76111500</v>
      </c>
      <c r="C108" s="66" t="s">
        <v>274</v>
      </c>
      <c r="D108" s="67">
        <v>42795</v>
      </c>
      <c r="E108" s="37" t="s">
        <v>39</v>
      </c>
      <c r="F108" s="37" t="s">
        <v>75</v>
      </c>
      <c r="G108" s="37" t="s">
        <v>76</v>
      </c>
      <c r="H108" s="95">
        <f>+I108</f>
        <v>120500000</v>
      </c>
      <c r="I108" s="40">
        <v>120500000</v>
      </c>
      <c r="J108" s="40" t="s">
        <v>36</v>
      </c>
      <c r="K108" s="41" t="str">
        <f>+K106</f>
        <v>NO</v>
      </c>
      <c r="L108" s="43" t="s">
        <v>72</v>
      </c>
      <c r="M108" s="43" t="s">
        <v>170</v>
      </c>
      <c r="N108" s="43"/>
      <c r="O108" s="41">
        <v>90101700</v>
      </c>
      <c r="P108" s="41" t="s">
        <v>293</v>
      </c>
      <c r="Q108" s="45" t="s">
        <v>294</v>
      </c>
    </row>
    <row r="109" spans="2:17" s="13" customFormat="1" ht="165" customHeight="1">
      <c r="B109" s="41">
        <v>44100000</v>
      </c>
      <c r="C109" s="66" t="s">
        <v>81</v>
      </c>
      <c r="D109" s="67" t="s">
        <v>295</v>
      </c>
      <c r="E109" s="37" t="s">
        <v>42</v>
      </c>
      <c r="F109" s="37" t="str">
        <f>+F108</f>
        <v>SELECCIÓN ABREVIADA</v>
      </c>
      <c r="G109" s="37" t="s">
        <v>76</v>
      </c>
      <c r="H109" s="95">
        <v>30000000</v>
      </c>
      <c r="I109" s="40">
        <f t="shared" si="20"/>
        <v>30000000</v>
      </c>
      <c r="J109" s="41" t="str">
        <f t="shared" si="18"/>
        <v>NO</v>
      </c>
      <c r="K109" s="41" t="str">
        <f t="shared" si="19"/>
        <v>NO</v>
      </c>
      <c r="L109" s="41" t="s">
        <v>72</v>
      </c>
      <c r="M109" s="43" t="s">
        <v>153</v>
      </c>
      <c r="N109" s="43" t="s">
        <v>281</v>
      </c>
      <c r="O109" s="41"/>
      <c r="P109" s="89" t="s">
        <v>80</v>
      </c>
      <c r="Q109" s="45" t="str">
        <f>+Q106</f>
        <v>no contratado</v>
      </c>
    </row>
    <row r="110" spans="2:17" s="13" customFormat="1" ht="65.25" customHeight="1">
      <c r="B110" s="41">
        <v>80131502</v>
      </c>
      <c r="C110" s="96" t="s">
        <v>83</v>
      </c>
      <c r="D110" s="67">
        <v>42940</v>
      </c>
      <c r="E110" s="37" t="s">
        <v>84</v>
      </c>
      <c r="F110" s="94" t="s">
        <v>85</v>
      </c>
      <c r="G110" s="37" t="s">
        <v>76</v>
      </c>
      <c r="H110" s="91">
        <v>112112000</v>
      </c>
      <c r="I110" s="40">
        <f t="shared" si="20"/>
        <v>112112000</v>
      </c>
      <c r="J110" s="41" t="str">
        <f t="shared" si="18"/>
        <v>NO</v>
      </c>
      <c r="K110" s="41" t="str">
        <f t="shared" si="19"/>
        <v>NO</v>
      </c>
      <c r="L110" s="43" t="s">
        <v>72</v>
      </c>
      <c r="M110" s="43" t="s">
        <v>167</v>
      </c>
      <c r="N110" s="43" t="s">
        <v>282</v>
      </c>
      <c r="O110" s="41"/>
      <c r="P110" s="89" t="s">
        <v>82</v>
      </c>
      <c r="Q110" s="45" t="str">
        <f>+Q109</f>
        <v>no contratado</v>
      </c>
    </row>
    <row r="111" spans="2:17" s="13" customFormat="1" ht="65.25" customHeight="1">
      <c r="B111" s="41">
        <f>+B110</f>
        <v>80131502</v>
      </c>
      <c r="C111" s="96" t="s">
        <v>86</v>
      </c>
      <c r="D111" s="67">
        <v>42887</v>
      </c>
      <c r="E111" s="37" t="s">
        <v>39</v>
      </c>
      <c r="F111" s="94" t="s">
        <v>85</v>
      </c>
      <c r="G111" s="37" t="s">
        <v>76</v>
      </c>
      <c r="H111" s="91">
        <v>100000000</v>
      </c>
      <c r="I111" s="40">
        <f t="shared" si="20"/>
        <v>100000000</v>
      </c>
      <c r="J111" s="41" t="str">
        <f t="shared" si="18"/>
        <v>NO</v>
      </c>
      <c r="K111" s="41" t="str">
        <f t="shared" si="19"/>
        <v>NO</v>
      </c>
      <c r="L111" s="41" t="s">
        <v>72</v>
      </c>
      <c r="M111" s="43" t="s">
        <v>167</v>
      </c>
      <c r="N111" s="43" t="str">
        <f>+N110</f>
        <v>contrato de arrendamiento</v>
      </c>
      <c r="O111" s="41"/>
      <c r="P111" s="89" t="s">
        <v>82</v>
      </c>
      <c r="Q111" s="45" t="str">
        <f>+Q110</f>
        <v>no contratado</v>
      </c>
    </row>
    <row r="112" spans="2:17" s="13" customFormat="1" ht="65.25" customHeight="1">
      <c r="B112" s="41">
        <v>80131800</v>
      </c>
      <c r="C112" s="97" t="s">
        <v>88</v>
      </c>
      <c r="D112" s="67">
        <v>43070</v>
      </c>
      <c r="E112" s="37" t="s">
        <v>74</v>
      </c>
      <c r="F112" s="94" t="s">
        <v>85</v>
      </c>
      <c r="G112" s="37" t="s">
        <v>76</v>
      </c>
      <c r="H112" s="95">
        <v>10000000</v>
      </c>
      <c r="I112" s="40">
        <f t="shared" si="20"/>
        <v>10000000</v>
      </c>
      <c r="J112" s="41" t="str">
        <f t="shared" si="18"/>
        <v>NO</v>
      </c>
      <c r="K112" s="41" t="str">
        <f t="shared" si="19"/>
        <v>NO</v>
      </c>
      <c r="L112" s="43" t="s">
        <v>72</v>
      </c>
      <c r="M112" s="43"/>
      <c r="N112" s="43"/>
      <c r="O112" s="41"/>
      <c r="P112" s="89" t="s">
        <v>87</v>
      </c>
      <c r="Q112" s="45" t="str">
        <f>+Q111</f>
        <v>no contratado</v>
      </c>
    </row>
    <row r="113" spans="2:17" s="13" customFormat="1" ht="65.25" customHeight="1">
      <c r="B113" s="41">
        <v>72102900</v>
      </c>
      <c r="C113" s="96" t="s">
        <v>89</v>
      </c>
      <c r="D113" s="67">
        <v>42736</v>
      </c>
      <c r="E113" s="37" t="s">
        <v>74</v>
      </c>
      <c r="F113" s="37"/>
      <c r="G113" s="37" t="s">
        <v>76</v>
      </c>
      <c r="H113" s="95">
        <v>6000000</v>
      </c>
      <c r="I113" s="40">
        <f t="shared" si="20"/>
        <v>6000000</v>
      </c>
      <c r="J113" s="41" t="str">
        <f t="shared" si="18"/>
        <v>NO</v>
      </c>
      <c r="K113" s="41" t="str">
        <f t="shared" si="19"/>
        <v>NO</v>
      </c>
      <c r="L113" s="43" t="s">
        <v>72</v>
      </c>
      <c r="M113" s="43" t="s">
        <v>283</v>
      </c>
      <c r="N113" s="43"/>
      <c r="O113" s="41"/>
      <c r="P113" s="89" t="s">
        <v>87</v>
      </c>
      <c r="Q113" s="45" t="s">
        <v>162</v>
      </c>
    </row>
    <row r="114" spans="2:17" s="13" customFormat="1" ht="65.25" customHeight="1">
      <c r="B114" s="41">
        <v>7811803</v>
      </c>
      <c r="C114" s="96" t="s">
        <v>90</v>
      </c>
      <c r="D114" s="67">
        <v>42856</v>
      </c>
      <c r="E114" s="37" t="s">
        <v>74</v>
      </c>
      <c r="F114" s="37" t="s">
        <v>75</v>
      </c>
      <c r="G114" s="37" t="s">
        <v>76</v>
      </c>
      <c r="H114" s="91">
        <f>115921000+50000000</f>
        <v>165921000</v>
      </c>
      <c r="I114" s="40">
        <f t="shared" si="20"/>
        <v>165921000</v>
      </c>
      <c r="J114" s="41" t="str">
        <f t="shared" si="18"/>
        <v>NO</v>
      </c>
      <c r="K114" s="41" t="str">
        <f t="shared" si="19"/>
        <v>NO</v>
      </c>
      <c r="L114" s="41" t="s">
        <v>72</v>
      </c>
      <c r="M114" s="43" t="s">
        <v>170</v>
      </c>
      <c r="N114" s="43" t="s">
        <v>172</v>
      </c>
      <c r="O114" s="41"/>
      <c r="P114" s="89" t="s">
        <v>87</v>
      </c>
      <c r="Q114" s="45" t="str">
        <f>+Q113</f>
        <v>no contratado</v>
      </c>
    </row>
    <row r="115" spans="2:17" s="13" customFormat="1" ht="65.25" customHeight="1">
      <c r="B115" s="41">
        <v>82121700</v>
      </c>
      <c r="C115" s="96" t="s">
        <v>275</v>
      </c>
      <c r="D115" s="67">
        <v>42781</v>
      </c>
      <c r="E115" s="37" t="s">
        <v>276</v>
      </c>
      <c r="F115" s="37" t="s">
        <v>78</v>
      </c>
      <c r="G115" s="37" t="s">
        <v>76</v>
      </c>
      <c r="H115" s="91">
        <v>19008000</v>
      </c>
      <c r="I115" s="40">
        <f>+H115</f>
        <v>19008000</v>
      </c>
      <c r="J115" s="41" t="str">
        <f t="shared" si="18"/>
        <v>NO</v>
      </c>
      <c r="K115" s="41" t="str">
        <f t="shared" si="19"/>
        <v>NO</v>
      </c>
      <c r="L115" s="43" t="s">
        <v>72</v>
      </c>
      <c r="M115" s="43" t="s">
        <v>167</v>
      </c>
      <c r="N115" s="43" t="s">
        <v>323</v>
      </c>
      <c r="O115" s="41"/>
      <c r="P115" s="98" t="s">
        <v>91</v>
      </c>
      <c r="Q115" s="45">
        <v>49</v>
      </c>
    </row>
    <row r="116" spans="2:17" s="13" customFormat="1" ht="85.5">
      <c r="B116" s="41">
        <v>72102900</v>
      </c>
      <c r="C116" s="96" t="s">
        <v>93</v>
      </c>
      <c r="D116" s="67">
        <v>42887</v>
      </c>
      <c r="E116" s="37" t="s">
        <v>94</v>
      </c>
      <c r="F116" s="37" t="s">
        <v>78</v>
      </c>
      <c r="G116" s="37" t="s">
        <v>76</v>
      </c>
      <c r="H116" s="91">
        <v>12000000</v>
      </c>
      <c r="I116" s="40">
        <f>+H116</f>
        <v>12000000</v>
      </c>
      <c r="J116" s="41" t="str">
        <f t="shared" si="18"/>
        <v>NO</v>
      </c>
      <c r="K116" s="41" t="str">
        <f t="shared" si="19"/>
        <v>NO</v>
      </c>
      <c r="L116" s="41" t="s">
        <v>72</v>
      </c>
      <c r="M116" s="41" t="str">
        <f>+M115</f>
        <v>no aplica</v>
      </c>
      <c r="N116" s="41" t="s">
        <v>172</v>
      </c>
      <c r="O116" s="41"/>
      <c r="P116" s="98" t="s">
        <v>92</v>
      </c>
      <c r="Q116" s="45" t="str">
        <f>+Q114</f>
        <v>no contratado</v>
      </c>
    </row>
    <row r="117" spans="1:17" s="13" customFormat="1" ht="171">
      <c r="A117" s="99"/>
      <c r="B117" s="41">
        <v>92121500</v>
      </c>
      <c r="C117" s="100" t="s">
        <v>97</v>
      </c>
      <c r="D117" s="67"/>
      <c r="E117" s="37" t="s">
        <v>95</v>
      </c>
      <c r="F117" s="37" t="s">
        <v>85</v>
      </c>
      <c r="G117" s="37" t="s">
        <v>76</v>
      </c>
      <c r="H117" s="91">
        <v>360647055</v>
      </c>
      <c r="I117" s="91">
        <f>+H117</f>
        <v>360647055</v>
      </c>
      <c r="J117" s="41" t="str">
        <f>+J116</f>
        <v>NO</v>
      </c>
      <c r="K117" s="41" t="str">
        <f>+K116</f>
        <v>NO</v>
      </c>
      <c r="L117" s="43" t="s">
        <v>72</v>
      </c>
      <c r="M117" s="101" t="s">
        <v>296</v>
      </c>
      <c r="N117" s="101" t="s">
        <v>297</v>
      </c>
      <c r="O117" s="41"/>
      <c r="P117" s="98" t="s">
        <v>96</v>
      </c>
      <c r="Q117" s="45" t="str">
        <f aca="true" t="shared" si="21" ref="Q117:Q123">+Q116</f>
        <v>no contratado</v>
      </c>
    </row>
    <row r="118" spans="2:17" s="13" customFormat="1" ht="99.75">
      <c r="B118" s="41">
        <v>84131500</v>
      </c>
      <c r="C118" s="96" t="s">
        <v>312</v>
      </c>
      <c r="D118" s="67">
        <v>42917</v>
      </c>
      <c r="E118" s="37" t="s">
        <v>99</v>
      </c>
      <c r="F118" s="37" t="str">
        <f>+F117</f>
        <v>CONTRATACIÓN DIRECTA</v>
      </c>
      <c r="G118" s="37" t="s">
        <v>76</v>
      </c>
      <c r="H118" s="91">
        <v>61932770</v>
      </c>
      <c r="I118" s="91">
        <f>+H118</f>
        <v>61932770</v>
      </c>
      <c r="J118" s="45" t="str">
        <f>+K117</f>
        <v>NO</v>
      </c>
      <c r="K118" s="45" t="str">
        <f>+J118</f>
        <v>NO</v>
      </c>
      <c r="L118" s="41" t="s">
        <v>72</v>
      </c>
      <c r="M118" s="41" t="s">
        <v>314</v>
      </c>
      <c r="N118" s="41" t="s">
        <v>315</v>
      </c>
      <c r="O118" s="41"/>
      <c r="P118" s="98" t="s">
        <v>98</v>
      </c>
      <c r="Q118" s="45" t="str">
        <f t="shared" si="21"/>
        <v>no contratado</v>
      </c>
    </row>
    <row r="119" spans="2:17" s="13" customFormat="1" ht="42.75">
      <c r="B119" s="41"/>
      <c r="C119" s="96" t="s">
        <v>313</v>
      </c>
      <c r="D119" s="67">
        <f>+D118</f>
        <v>42917</v>
      </c>
      <c r="E119" s="37" t="s">
        <v>60</v>
      </c>
      <c r="F119" s="37" t="s">
        <v>85</v>
      </c>
      <c r="G119" s="37" t="s">
        <v>76</v>
      </c>
      <c r="H119" s="91">
        <v>0</v>
      </c>
      <c r="I119" s="91">
        <f>+H119</f>
        <v>0</v>
      </c>
      <c r="J119" s="45" t="s">
        <v>36</v>
      </c>
      <c r="K119" s="45" t="s">
        <v>36</v>
      </c>
      <c r="L119" s="41" t="str">
        <f>+L118</f>
        <v>contratacion.teusaquillo@gmail.com</v>
      </c>
      <c r="M119" s="41" t="str">
        <f>+M118</f>
        <v>Acuerdo marco Colombia Compra Eficiente</v>
      </c>
      <c r="N119" s="41" t="str">
        <f>+N118</f>
        <v>orden de Compra</v>
      </c>
      <c r="O119" s="41"/>
      <c r="P119" s="98" t="str">
        <f>+P118</f>
        <v>SEGUROS ENTIDAD</v>
      </c>
      <c r="Q119" s="45" t="str">
        <f>+Q118</f>
        <v>no contratado</v>
      </c>
    </row>
    <row r="120" spans="1:17" s="13" customFormat="1" ht="90">
      <c r="A120" s="16"/>
      <c r="B120" s="41">
        <v>82101601</v>
      </c>
      <c r="C120" s="102" t="s">
        <v>101</v>
      </c>
      <c r="D120" s="67">
        <v>42917</v>
      </c>
      <c r="E120" s="37" t="s">
        <v>102</v>
      </c>
      <c r="F120" s="37" t="s">
        <v>75</v>
      </c>
      <c r="G120" s="37" t="s">
        <v>76</v>
      </c>
      <c r="H120" s="91">
        <v>27000000</v>
      </c>
      <c r="I120" s="91">
        <v>27000000</v>
      </c>
      <c r="J120" s="45" t="s">
        <v>36</v>
      </c>
      <c r="K120" s="45" t="s">
        <v>36</v>
      </c>
      <c r="L120" s="41" t="s">
        <v>72</v>
      </c>
      <c r="M120" s="41" t="s">
        <v>159</v>
      </c>
      <c r="N120" s="41" t="s">
        <v>298</v>
      </c>
      <c r="O120" s="41"/>
      <c r="P120" s="98" t="s">
        <v>100</v>
      </c>
      <c r="Q120" s="45" t="s">
        <v>162</v>
      </c>
    </row>
    <row r="121" spans="1:17" s="13" customFormat="1" ht="57">
      <c r="A121" s="17"/>
      <c r="B121" s="41">
        <v>84131600</v>
      </c>
      <c r="C121" s="96" t="s">
        <v>104</v>
      </c>
      <c r="D121" s="67">
        <v>42736</v>
      </c>
      <c r="E121" s="37" t="s">
        <v>74</v>
      </c>
      <c r="F121" s="37" t="s">
        <v>284</v>
      </c>
      <c r="G121" s="37" t="str">
        <f>+G120</f>
        <v>Funcionamiento</v>
      </c>
      <c r="H121" s="91">
        <v>88059000</v>
      </c>
      <c r="I121" s="91">
        <v>88059000</v>
      </c>
      <c r="J121" s="45" t="s">
        <v>36</v>
      </c>
      <c r="K121" s="45" t="s">
        <v>36</v>
      </c>
      <c r="L121" s="43" t="s">
        <v>72</v>
      </c>
      <c r="M121" s="43" t="s">
        <v>167</v>
      </c>
      <c r="N121" s="43" t="str">
        <f>+M121</f>
        <v>no aplica</v>
      </c>
      <c r="O121" s="41"/>
      <c r="P121" s="98" t="s">
        <v>103</v>
      </c>
      <c r="Q121" s="45" t="str">
        <f t="shared" si="21"/>
        <v>no contratado</v>
      </c>
    </row>
    <row r="122" spans="1:17" s="13" customFormat="1" ht="57">
      <c r="A122" s="17"/>
      <c r="B122" s="41">
        <v>80131800</v>
      </c>
      <c r="C122" s="96" t="s">
        <v>277</v>
      </c>
      <c r="D122" s="103">
        <f>+D121</f>
        <v>42736</v>
      </c>
      <c r="E122" s="104" t="str">
        <f>+E121</f>
        <v>12 meses</v>
      </c>
      <c r="F122" s="37" t="str">
        <f>+F121</f>
        <v>DIRECTA</v>
      </c>
      <c r="G122" s="37" t="str">
        <f>+G121</f>
        <v>Funcionamiento</v>
      </c>
      <c r="H122" s="91">
        <f>35000000+15000000+20000000</f>
        <v>70000000</v>
      </c>
      <c r="I122" s="91">
        <f>+H122</f>
        <v>70000000</v>
      </c>
      <c r="J122" s="45" t="str">
        <f t="shared" si="18"/>
        <v>NO</v>
      </c>
      <c r="K122" s="45" t="str">
        <f t="shared" si="19"/>
        <v>NO</v>
      </c>
      <c r="L122" s="41" t="s">
        <v>72</v>
      </c>
      <c r="M122" s="41" t="str">
        <f>+M121</f>
        <v>no aplica</v>
      </c>
      <c r="N122" s="41" t="str">
        <f>+N121</f>
        <v>no aplica</v>
      </c>
      <c r="O122" s="41"/>
      <c r="P122" s="98" t="s">
        <v>105</v>
      </c>
      <c r="Q122" s="45" t="str">
        <f t="shared" si="21"/>
        <v>no contratado</v>
      </c>
    </row>
    <row r="123" spans="1:17" s="13" customFormat="1" ht="85.5">
      <c r="A123" s="17"/>
      <c r="B123" s="41">
        <v>90101604</v>
      </c>
      <c r="C123" s="96" t="s">
        <v>107</v>
      </c>
      <c r="D123" s="103">
        <v>42917</v>
      </c>
      <c r="E123" s="104" t="s">
        <v>79</v>
      </c>
      <c r="F123" s="37" t="s">
        <v>78</v>
      </c>
      <c r="G123" s="37" t="str">
        <f>+G122</f>
        <v>Funcionamiento</v>
      </c>
      <c r="H123" s="91">
        <v>1000000</v>
      </c>
      <c r="I123" s="91">
        <f>+H123</f>
        <v>1000000</v>
      </c>
      <c r="J123" s="45" t="str">
        <f>+J122</f>
        <v>NO</v>
      </c>
      <c r="K123" s="45" t="str">
        <f>+K122</f>
        <v>NO</v>
      </c>
      <c r="L123" s="41" t="s">
        <v>72</v>
      </c>
      <c r="M123" s="41" t="str">
        <f>+M122</f>
        <v>no aplica</v>
      </c>
      <c r="N123" s="41" t="s">
        <v>299</v>
      </c>
      <c r="O123" s="41"/>
      <c r="P123" s="89" t="s">
        <v>106</v>
      </c>
      <c r="Q123" s="45" t="str">
        <f t="shared" si="21"/>
        <v>no contratado</v>
      </c>
    </row>
    <row r="124" spans="4:8" s="13" customFormat="1" ht="15">
      <c r="D124" s="105"/>
      <c r="E124" s="20"/>
      <c r="F124" s="20"/>
      <c r="G124" s="20"/>
      <c r="H124" s="64"/>
    </row>
    <row r="125" spans="4:8" s="13" customFormat="1" ht="15">
      <c r="D125" s="105"/>
      <c r="E125" s="20"/>
      <c r="F125" s="20"/>
      <c r="G125" s="20"/>
      <c r="H125" s="64"/>
    </row>
    <row r="126" spans="4:7" s="13" customFormat="1" ht="15">
      <c r="D126" s="105"/>
      <c r="E126" s="20"/>
      <c r="F126" s="20"/>
      <c r="G126" s="20"/>
    </row>
    <row r="127" spans="2:7" s="13" customFormat="1" ht="15">
      <c r="B127" s="36" t="s">
        <v>271</v>
      </c>
      <c r="D127" s="105"/>
      <c r="E127" s="20"/>
      <c r="F127" s="20"/>
      <c r="G127" s="20"/>
    </row>
    <row r="128" spans="2:16" s="13" customFormat="1" ht="99.75" customHeight="1">
      <c r="B128" s="106">
        <v>93141509</v>
      </c>
      <c r="C128" s="38" t="s">
        <v>177</v>
      </c>
      <c r="D128" s="39">
        <v>42783</v>
      </c>
      <c r="E128" s="37" t="s">
        <v>38</v>
      </c>
      <c r="F128" s="37" t="s">
        <v>167</v>
      </c>
      <c r="G128" s="37" t="str">
        <f>+F128</f>
        <v>no aplica</v>
      </c>
      <c r="H128" s="40">
        <v>185452800</v>
      </c>
      <c r="I128" s="40">
        <f>+H128</f>
        <v>185452800</v>
      </c>
      <c r="J128" s="41" t="s">
        <v>36</v>
      </c>
      <c r="K128" s="41" t="s">
        <v>36</v>
      </c>
      <c r="L128" s="41" t="str">
        <f>+L123</f>
        <v>contratacion.teusaquillo@gmail.com</v>
      </c>
      <c r="M128" s="41" t="s">
        <v>167</v>
      </c>
      <c r="N128" s="41" t="str">
        <f>+M128</f>
        <v>no aplica</v>
      </c>
      <c r="O128" s="44">
        <v>93131609</v>
      </c>
      <c r="P128" s="37">
        <v>1357</v>
      </c>
    </row>
    <row r="129" spans="2:16" s="13" customFormat="1" ht="120">
      <c r="B129" s="107">
        <v>90100000</v>
      </c>
      <c r="C129" s="107" t="s">
        <v>178</v>
      </c>
      <c r="D129" s="108">
        <v>42826</v>
      </c>
      <c r="E129" s="109" t="s">
        <v>63</v>
      </c>
      <c r="F129" s="109" t="str">
        <f aca="true" t="shared" si="22" ref="F129:G131">+F128</f>
        <v>no aplica</v>
      </c>
      <c r="G129" s="109" t="str">
        <f t="shared" si="22"/>
        <v>no aplica</v>
      </c>
      <c r="H129" s="107">
        <v>7500000</v>
      </c>
      <c r="I129" s="107">
        <f>+H129</f>
        <v>7500000</v>
      </c>
      <c r="J129" s="107" t="s">
        <v>36</v>
      </c>
      <c r="K129" s="107" t="s">
        <v>36</v>
      </c>
      <c r="L129" s="107" t="str">
        <f>+L128</f>
        <v>contratacion.teusaquillo@gmail.com</v>
      </c>
      <c r="M129" s="107" t="str">
        <f>+M128</f>
        <v>no aplica</v>
      </c>
      <c r="N129" s="107" t="str">
        <f>+N128</f>
        <v>no aplica</v>
      </c>
      <c r="O129" s="107">
        <v>50190000</v>
      </c>
      <c r="P129" s="109">
        <v>1330</v>
      </c>
    </row>
    <row r="130" spans="2:16" s="13" customFormat="1" ht="90">
      <c r="B130" s="107">
        <v>25172504</v>
      </c>
      <c r="C130" s="107" t="s">
        <v>288</v>
      </c>
      <c r="D130" s="108">
        <v>42795</v>
      </c>
      <c r="E130" s="109" t="s">
        <v>39</v>
      </c>
      <c r="F130" s="109" t="str">
        <f t="shared" si="22"/>
        <v>no aplica</v>
      </c>
      <c r="G130" s="109" t="str">
        <f t="shared" si="22"/>
        <v>no aplica</v>
      </c>
      <c r="H130" s="107">
        <v>10800000</v>
      </c>
      <c r="I130" s="107">
        <v>10800000</v>
      </c>
      <c r="J130" s="107" t="s">
        <v>36</v>
      </c>
      <c r="K130" s="107" t="s">
        <v>36</v>
      </c>
      <c r="L130" s="107" t="str">
        <f>+L128</f>
        <v>contratacion.teusaquillo@gmail.com</v>
      </c>
      <c r="M130" s="107" t="s">
        <v>289</v>
      </c>
      <c r="N130" s="107" t="str">
        <f>+N129</f>
        <v>no aplica</v>
      </c>
      <c r="O130" s="107"/>
      <c r="P130" s="109" t="s">
        <v>310</v>
      </c>
    </row>
    <row r="131" spans="2:16" s="13" customFormat="1" ht="90">
      <c r="B131" s="107">
        <v>76111500</v>
      </c>
      <c r="C131" s="107" t="s">
        <v>300</v>
      </c>
      <c r="D131" s="108">
        <v>42826</v>
      </c>
      <c r="E131" s="109" t="s">
        <v>301</v>
      </c>
      <c r="F131" s="109" t="str">
        <f t="shared" si="22"/>
        <v>no aplica</v>
      </c>
      <c r="G131" s="109" t="str">
        <f t="shared" si="22"/>
        <v>no aplica</v>
      </c>
      <c r="H131" s="107">
        <v>2352945</v>
      </c>
      <c r="I131" s="107">
        <f>++H131</f>
        <v>2352945</v>
      </c>
      <c r="J131" s="107" t="s">
        <v>36</v>
      </c>
      <c r="K131" s="107" t="s">
        <v>36</v>
      </c>
      <c r="L131" s="107" t="str">
        <f>+L130</f>
        <v>contratacion.teusaquillo@gmail.com</v>
      </c>
      <c r="M131" s="107" t="str">
        <f>+M130</f>
        <v>acuerdo marco  </v>
      </c>
      <c r="N131" s="107" t="str">
        <f>+N130</f>
        <v>no aplica</v>
      </c>
      <c r="O131" s="107"/>
      <c r="P131" s="109" t="s">
        <v>311</v>
      </c>
    </row>
    <row r="132" spans="2:16" s="13" customFormat="1" ht="90">
      <c r="B132" s="107">
        <v>84131500</v>
      </c>
      <c r="C132" s="107" t="s">
        <v>304</v>
      </c>
      <c r="D132" s="108">
        <v>42856</v>
      </c>
      <c r="E132" s="109" t="s">
        <v>306</v>
      </c>
      <c r="F132" s="109" t="str">
        <f>+F131</f>
        <v>no aplica</v>
      </c>
      <c r="G132" s="109" t="str">
        <f>+G131</f>
        <v>no aplica</v>
      </c>
      <c r="H132" s="110">
        <v>16170518</v>
      </c>
      <c r="I132" s="111">
        <f>+H132</f>
        <v>16170518</v>
      </c>
      <c r="J132" s="107" t="s">
        <v>36</v>
      </c>
      <c r="K132" s="107" t="s">
        <v>36</v>
      </c>
      <c r="L132" s="107" t="str">
        <f>+L131</f>
        <v>contratacion.teusaquillo@gmail.com</v>
      </c>
      <c r="M132" s="107" t="str">
        <f>+N132</f>
        <v>no aplica</v>
      </c>
      <c r="N132" s="107" t="str">
        <f>+N131</f>
        <v>no aplica</v>
      </c>
      <c r="O132" s="107"/>
      <c r="P132" s="109" t="s">
        <v>308</v>
      </c>
    </row>
    <row r="133" spans="2:16" s="13" customFormat="1" ht="60">
      <c r="B133" s="107">
        <f>+B132</f>
        <v>84131500</v>
      </c>
      <c r="C133" s="107" t="s">
        <v>305</v>
      </c>
      <c r="D133" s="108">
        <f>+D132</f>
        <v>42856</v>
      </c>
      <c r="E133" s="109" t="s">
        <v>307</v>
      </c>
      <c r="F133" s="109" t="str">
        <f>+F132</f>
        <v>no aplica</v>
      </c>
      <c r="G133" s="109" t="str">
        <f>+G132</f>
        <v>no aplica</v>
      </c>
      <c r="H133" s="112">
        <v>1896712</v>
      </c>
      <c r="I133" s="112">
        <f>+H133</f>
        <v>1896712</v>
      </c>
      <c r="J133" s="107" t="s">
        <v>36</v>
      </c>
      <c r="K133" s="107" t="s">
        <v>36</v>
      </c>
      <c r="L133" s="107" t="str">
        <f>+L132</f>
        <v>contratacion.teusaquillo@gmail.com</v>
      </c>
      <c r="M133" s="107" t="str">
        <f>+M132</f>
        <v>no aplica</v>
      </c>
      <c r="N133" s="107" t="str">
        <f>+N132</f>
        <v>no aplica</v>
      </c>
      <c r="O133" s="107"/>
      <c r="P133" s="109" t="s">
        <v>309</v>
      </c>
    </row>
    <row r="134" spans="2:8" ht="90.75" customHeight="1">
      <c r="B134" s="1" t="s">
        <v>324</v>
      </c>
      <c r="H134" s="14"/>
    </row>
    <row r="135" spans="8:9" ht="15">
      <c r="H135" s="14"/>
      <c r="I135" s="21">
        <f>+I132+I133</f>
        <v>18067230</v>
      </c>
    </row>
    <row r="136" ht="15">
      <c r="I136" s="21">
        <f>80000000-I135</f>
        <v>61932770</v>
      </c>
    </row>
    <row r="137" spans="8:9" ht="15">
      <c r="H137" s="14"/>
      <c r="I137" s="14"/>
    </row>
  </sheetData>
  <sheetProtection/>
  <mergeCells count="2">
    <mergeCell ref="F5:I9"/>
    <mergeCell ref="F11:I15"/>
  </mergeCells>
  <hyperlinks>
    <hyperlink ref="C11" r:id="rId1" display="www.teusaquillo.gov.co"/>
    <hyperlink ref="C8" r:id="rId2" display="www.teusaquillo.gov.co"/>
    <hyperlink ref="L19" r:id="rId3" display="contratacion.teusaquillo@gmail.com"/>
    <hyperlink ref="L21" r:id="rId4" display="contratacion.teusaquillo@gmail.com"/>
    <hyperlink ref="L23" r:id="rId5" display="contratacion.teusaquillo@gmail.com"/>
    <hyperlink ref="L25" r:id="rId6" display="contratacion.teusaquillo@gmail.com"/>
    <hyperlink ref="L28" r:id="rId7" display="contratacion.teusaquillo@gmail.com"/>
    <hyperlink ref="L30" r:id="rId8" display="contratacion.teusaquillo@gmail.com"/>
    <hyperlink ref="L117" r:id="rId9" display="contratacion.teusaquillo@gmail.com"/>
    <hyperlink ref="L115" r:id="rId10" display="contratacion.teusaquillo@gmail.com"/>
    <hyperlink ref="L113" r:id="rId11" display="contratacion.teusaquillo@gmail.com"/>
    <hyperlink ref="L112" r:id="rId12" display="contratacion.teusaquillo@gmail.com"/>
    <hyperlink ref="L110" r:id="rId13" display="contratacion.teusaquillo@gmail.com"/>
    <hyperlink ref="L108" r:id="rId14" display="contratacion.teusaquillo@gmail.com"/>
    <hyperlink ref="L105" r:id="rId15" display="contratacion.teusaquillo@gmail.com"/>
    <hyperlink ref="L103" r:id="rId16" display="contratacion.teusaquillo@gmail.com"/>
    <hyperlink ref="L102" r:id="rId17" display="contratacion.teusaquillo@gmail.com"/>
    <hyperlink ref="L89" r:id="rId18" display="contratacion.teusaquillo@gmail.com"/>
    <hyperlink ref="L88" r:id="rId19" display="contratacion.teusaquillo@gmail.com"/>
    <hyperlink ref="L86" r:id="rId20" display="contratacion.teusaquillo@gmail.com"/>
    <hyperlink ref="L82" r:id="rId21" display="contratacion.teusaquillo@gmail.com"/>
    <hyperlink ref="L80" r:id="rId22" display="contratacion.teusaquillo@gmail.com"/>
    <hyperlink ref="L78" r:id="rId23" display="contratacion.teusaquillo@gmail.com"/>
    <hyperlink ref="L76" r:id="rId24" display="contratacion.teusaquillo@gmail.com"/>
    <hyperlink ref="L74" r:id="rId25" display="contratacion.teusaquillo@gmail.com"/>
    <hyperlink ref="L72" r:id="rId26" display="contratacion.teusaquillo@gmail.com"/>
    <hyperlink ref="L70" r:id="rId27" display="contratacion.teusaquillo@gmail.com"/>
    <hyperlink ref="L67" r:id="rId28" display="contratacion.teusaquillo@gmail.com"/>
    <hyperlink ref="L65" r:id="rId29" display="contratacion.teusaquillo@gmail.com"/>
    <hyperlink ref="L63" r:id="rId30" display="contratacion.teusaquillo@gmail.com"/>
    <hyperlink ref="L49" r:id="rId31" display="contratacion.teusaquillo@gmail.com"/>
    <hyperlink ref="L44" r:id="rId32" display="contratacion.teusaquillo@gmail.com"/>
    <hyperlink ref="L42" r:id="rId33" display="contratacion.teusaquillo@gmail.com"/>
    <hyperlink ref="L40" r:id="rId34" display="contratacion.teusaquillo@gmail.com"/>
    <hyperlink ref="L37" r:id="rId35" display="contratacion.teusaquillo@gmail.com"/>
    <hyperlink ref="L90" r:id="rId36" display="contratacion.teusaquillo@gmail.com"/>
    <hyperlink ref="L91" r:id="rId37" display="contratacion.teusaquillo@gmail.com"/>
    <hyperlink ref="L92" r:id="rId38" display="contratacion.teusaquillo@gmail.com"/>
    <hyperlink ref="L93" r:id="rId39" display="contratacion.teusaquillo@gmail.com"/>
    <hyperlink ref="L94" r:id="rId40" display="contratacion.teusaquillo@gmail.com"/>
    <hyperlink ref="L95" r:id="rId41" display="contratacion.teusaquillo@gmail.com"/>
    <hyperlink ref="L96" r:id="rId42" display="contratacion.teusaquillo@gmail.com"/>
  </hyperlinks>
  <printOptions/>
  <pageMargins left="0.7" right="0.7" top="0.75" bottom="0.75" header="0.3" footer="0.3"/>
  <pageSetup horizontalDpi="600" verticalDpi="600" orientation="portrait" paperSize="9" r:id="rId45"/>
  <legacyDrawing r:id="rId44"/>
</worksheet>
</file>

<file path=xl/worksheets/sheet2.xml><?xml version="1.0" encoding="utf-8"?>
<worksheet xmlns="http://schemas.openxmlformats.org/spreadsheetml/2006/main" xmlns:r="http://schemas.openxmlformats.org/officeDocument/2006/relationships">
  <dimension ref="D5:J27"/>
  <sheetViews>
    <sheetView zoomScalePageLayoutView="0" workbookViewId="0" topLeftCell="A1">
      <selection activeCell="A38" sqref="A38"/>
    </sheetView>
  </sheetViews>
  <sheetFormatPr defaultColWidth="11.421875" defaultRowHeight="15"/>
  <cols>
    <col min="1" max="3" width="11.421875" style="0" customWidth="1"/>
    <col min="4" max="4" width="25.421875" style="0" customWidth="1"/>
    <col min="5" max="5" width="11.421875" style="0" customWidth="1"/>
    <col min="6" max="6" width="32.140625" style="0" customWidth="1"/>
    <col min="7" max="7" width="14.57421875" style="0" customWidth="1"/>
  </cols>
  <sheetData>
    <row r="5" spans="4:9" ht="15">
      <c r="D5" s="10"/>
      <c r="E5" s="10"/>
      <c r="F5" s="10"/>
      <c r="G5" s="10" t="s">
        <v>64</v>
      </c>
      <c r="H5" s="10" t="s">
        <v>65</v>
      </c>
      <c r="I5" s="10"/>
    </row>
    <row r="6" spans="4:9" ht="15">
      <c r="D6" s="10" t="s">
        <v>66</v>
      </c>
      <c r="E6" s="10">
        <v>45000000</v>
      </c>
      <c r="F6" s="10">
        <f>4500000*6</f>
        <v>27000000</v>
      </c>
      <c r="G6" s="10">
        <v>39000000</v>
      </c>
      <c r="H6" s="10">
        <v>6000000</v>
      </c>
      <c r="I6" s="10">
        <f>+H6+G6</f>
        <v>45000000</v>
      </c>
    </row>
    <row r="7" spans="4:9" ht="15">
      <c r="D7" s="10"/>
      <c r="E7" s="10">
        <v>30600000</v>
      </c>
      <c r="F7" s="10"/>
      <c r="G7" s="10">
        <f>+E7</f>
        <v>30600000</v>
      </c>
      <c r="H7" s="10"/>
      <c r="I7" s="10"/>
    </row>
    <row r="8" spans="4:9" ht="15">
      <c r="D8" s="10"/>
      <c r="E8" s="10">
        <v>66000000</v>
      </c>
      <c r="F8" s="10"/>
      <c r="G8" s="10">
        <v>56000000</v>
      </c>
      <c r="H8" s="10">
        <v>10000000</v>
      </c>
      <c r="I8" s="10"/>
    </row>
    <row r="9" spans="4:9" ht="15">
      <c r="D9" s="10"/>
      <c r="E9" s="10"/>
      <c r="F9" s="10"/>
      <c r="G9" s="10">
        <v>6225983000</v>
      </c>
      <c r="H9" s="10"/>
      <c r="I9" s="10"/>
    </row>
    <row r="10" spans="4:9" ht="15">
      <c r="D10" s="10"/>
      <c r="E10" s="10"/>
      <c r="F10" s="10"/>
      <c r="G10" s="10">
        <f>+G9-G6-G7-G8</f>
        <v>6100383000</v>
      </c>
      <c r="H10" s="10"/>
      <c r="I10" s="10"/>
    </row>
    <row r="11" spans="4:9" ht="15">
      <c r="D11" s="10"/>
      <c r="E11" s="10"/>
      <c r="F11" s="10"/>
      <c r="G11" s="15">
        <f>+G10*12/100</f>
        <v>732045960</v>
      </c>
      <c r="H11" s="10" t="s">
        <v>67</v>
      </c>
      <c r="I11" s="10"/>
    </row>
    <row r="12" spans="4:9" ht="15">
      <c r="D12" s="10"/>
      <c r="E12" s="10"/>
      <c r="F12" s="10"/>
      <c r="G12" s="15">
        <f>+G10-G11</f>
        <v>5368337040</v>
      </c>
      <c r="H12" s="10" t="s">
        <v>68</v>
      </c>
      <c r="I12" s="10"/>
    </row>
    <row r="13" spans="4:9" ht="15">
      <c r="D13" s="10"/>
      <c r="E13" s="10"/>
      <c r="F13" s="10"/>
      <c r="G13" s="10">
        <f>+G12+G11</f>
        <v>6100383000</v>
      </c>
      <c r="H13" s="10"/>
      <c r="I13" s="10"/>
    </row>
    <row r="15" spans="4:9" ht="15">
      <c r="D15" s="10"/>
      <c r="E15" s="10"/>
      <c r="F15" s="10">
        <v>738093960</v>
      </c>
      <c r="G15" s="10"/>
      <c r="H15" s="10">
        <v>1245197000</v>
      </c>
      <c r="I15" s="10"/>
    </row>
    <row r="16" spans="4:9" ht="15">
      <c r="D16" s="10"/>
      <c r="E16" s="10"/>
      <c r="F16" s="10"/>
      <c r="G16" s="10"/>
      <c r="H16" s="10">
        <f>+H15-H8-H6</f>
        <v>1229197000</v>
      </c>
      <c r="I16" s="10"/>
    </row>
    <row r="17" spans="4:10" ht="15">
      <c r="D17" s="10"/>
      <c r="E17" s="10"/>
      <c r="F17" s="10"/>
      <c r="G17" s="10">
        <v>5412689040</v>
      </c>
      <c r="H17" s="15">
        <f>+H16*12/100</f>
        <v>147503640</v>
      </c>
      <c r="I17" s="10" t="s">
        <v>69</v>
      </c>
      <c r="J17" s="10"/>
    </row>
    <row r="18" spans="4:10" ht="15">
      <c r="D18" s="10"/>
      <c r="E18" s="10"/>
      <c r="F18" s="10"/>
      <c r="G18" s="10"/>
      <c r="H18" s="15">
        <f>+H16-H17</f>
        <v>1081693360</v>
      </c>
      <c r="I18" s="10" t="s">
        <v>70</v>
      </c>
      <c r="J18" s="10"/>
    </row>
    <row r="19" spans="4:10" ht="15">
      <c r="D19" s="10"/>
      <c r="E19" s="10"/>
      <c r="F19" s="10"/>
      <c r="G19" s="10"/>
      <c r="H19" s="10">
        <f>+H18+H17</f>
        <v>1229197000</v>
      </c>
      <c r="I19" s="10"/>
      <c r="J19" s="10"/>
    </row>
    <row r="21" spans="4:10" ht="15">
      <c r="D21" s="10"/>
      <c r="E21" s="10">
        <v>147503640</v>
      </c>
      <c r="F21" s="10"/>
      <c r="G21" s="10"/>
      <c r="H21" s="10"/>
      <c r="I21" s="10"/>
      <c r="J21" s="10"/>
    </row>
    <row r="22" spans="4:10" ht="15">
      <c r="D22" s="10">
        <v>6225983000</v>
      </c>
      <c r="E22" s="10"/>
      <c r="F22" s="10"/>
      <c r="G22" s="10">
        <v>1081693360</v>
      </c>
      <c r="H22" s="10"/>
      <c r="I22" s="10"/>
      <c r="J22" s="10"/>
    </row>
    <row r="23" spans="4:10" ht="15">
      <c r="D23" s="10">
        <v>1245197000</v>
      </c>
      <c r="E23" s="10"/>
      <c r="F23" s="10"/>
      <c r="G23" s="10"/>
      <c r="H23" s="10">
        <f>+H19+H8+H6</f>
        <v>1245197000</v>
      </c>
      <c r="I23" s="10"/>
      <c r="J23" s="10">
        <f>+H18+H17+G12+G11</f>
        <v>7329580000</v>
      </c>
    </row>
    <row r="24" spans="4:10" ht="15">
      <c r="D24" s="10"/>
      <c r="E24" s="10"/>
      <c r="F24" s="10"/>
      <c r="G24" s="10"/>
      <c r="H24" s="10"/>
      <c r="I24" s="10"/>
      <c r="J24" s="10">
        <f>+E6+E7+E8</f>
        <v>141600000</v>
      </c>
    </row>
    <row r="25" spans="4:10" ht="15">
      <c r="D25" s="10"/>
      <c r="E25" s="10"/>
      <c r="F25" s="10">
        <f>+G9+H15</f>
        <v>7471180000</v>
      </c>
      <c r="G25" s="10"/>
      <c r="H25" s="10"/>
      <c r="I25" s="10"/>
      <c r="J25" s="10">
        <f>+J24+J23</f>
        <v>7471180000</v>
      </c>
    </row>
    <row r="26" spans="4:10" ht="15">
      <c r="D26" s="10"/>
      <c r="E26" s="10"/>
      <c r="F26" s="10">
        <v>7521580000</v>
      </c>
      <c r="G26" s="10"/>
      <c r="H26" s="10">
        <f>+H18+H17+H8+H6</f>
        <v>1245197000</v>
      </c>
      <c r="I26" s="10"/>
      <c r="J26" s="10"/>
    </row>
    <row r="27" spans="4:10" ht="15">
      <c r="D27" s="10"/>
      <c r="E27" s="10"/>
      <c r="F27" s="10">
        <f>+F26-F25</f>
        <v>50400000</v>
      </c>
      <c r="G27" s="10"/>
      <c r="H27" s="10"/>
      <c r="I27" s="10"/>
      <c r="J27" s="1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G8:G13"/>
  <sheetViews>
    <sheetView zoomScalePageLayoutView="0" workbookViewId="0" topLeftCell="A1">
      <selection activeCell="G14" sqref="G14"/>
    </sheetView>
  </sheetViews>
  <sheetFormatPr defaultColWidth="11.421875" defaultRowHeight="15"/>
  <sheetData>
    <row r="8" ht="15">
      <c r="G8">
        <v>1279597000</v>
      </c>
    </row>
    <row r="9" ht="15">
      <c r="G9">
        <v>1245197000</v>
      </c>
    </row>
    <row r="10" ht="15">
      <c r="G10">
        <f>+G8-G9</f>
        <v>34400000</v>
      </c>
    </row>
    <row r="11" ht="15">
      <c r="G11">
        <v>1252093360</v>
      </c>
    </row>
    <row r="12" ht="15">
      <c r="G12">
        <v>1245197000</v>
      </c>
    </row>
    <row r="13" ht="15">
      <c r="G13">
        <f>+G11-G12</f>
        <v>6896360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F13:G22"/>
  <sheetViews>
    <sheetView zoomScalePageLayoutView="0" workbookViewId="0" topLeftCell="A1">
      <selection activeCell="F21" sqref="F21"/>
    </sheetView>
  </sheetViews>
  <sheetFormatPr defaultColWidth="11.421875" defaultRowHeight="15"/>
  <sheetData>
    <row r="13" ht="15">
      <c r="G13">
        <v>6225983000</v>
      </c>
    </row>
    <row r="14" spans="6:7" ht="15">
      <c r="F14">
        <v>6409082340</v>
      </c>
      <c r="G14">
        <v>6073506406</v>
      </c>
    </row>
    <row r="15" spans="6:7" ht="15">
      <c r="F15">
        <v>6225983000</v>
      </c>
      <c r="G15">
        <f>+G13-G14</f>
        <v>152476594</v>
      </c>
    </row>
    <row r="16" ht="15">
      <c r="F16">
        <f>+F14-F15</f>
        <v>183099340</v>
      </c>
    </row>
    <row r="17" ht="15">
      <c r="F17">
        <v>5246747040</v>
      </c>
    </row>
    <row r="18" ht="15">
      <c r="F18">
        <f>+F17-F16</f>
        <v>5063647700</v>
      </c>
    </row>
    <row r="20" ht="15">
      <c r="F20">
        <f>4500000*7</f>
        <v>31500000</v>
      </c>
    </row>
    <row r="21" ht="15">
      <c r="F21">
        <v>2250000</v>
      </c>
    </row>
    <row r="22" ht="15">
      <c r="F22">
        <f>+F21+F20</f>
        <v>33750000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Angela Johanna Franco Chaves</cp:lastModifiedBy>
  <dcterms:created xsi:type="dcterms:W3CDTF">2012-12-10T15:58:41Z</dcterms:created>
  <dcterms:modified xsi:type="dcterms:W3CDTF">2017-05-15T17:53:52Z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