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285" activeTab="0"/>
  </bookViews>
  <sheets>
    <sheet name="FORMATO 5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<sst xmlns="http://schemas.openxmlformats.org/spreadsheetml/2006/main" count="60" uniqueCount="60">
  <si>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SUBDIRECCION DE PLANEACION FINANCIERA E INVERSIONES</t>
  </si>
  <si>
    <t>DIRECCION DISTRITAL DE TESORERIA</t>
  </si>
  <si>
    <t>No.</t>
  </si>
  <si>
    <t>CONCEPTO</t>
  </si>
  <si>
    <t>PRESUPUESTO</t>
  </si>
  <si>
    <t>TOTAL PAC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</si>
  <si>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</si>
  <si>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</si>
  <si>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</si>
  <si>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</si>
  <si>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</si>
  <si>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</si>
  <si>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</si>
  <si>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</si>
  <si>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</si>
  <si>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</si>
  <si>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</si>
  <si>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</si>
  <si>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REZAGO</t>
  </si>
  <si>
    <t>A</t>
  </si>
  <si>
    <t>SUSPENSION</t>
  </si>
  <si>
    <t>FONDO DE DESARROLLO LOCAL DE TEUSAQUILLO</t>
  </si>
  <si>
    <t>INGRESOS CORRIENTES</t>
  </si>
  <si>
    <t>UNIDAD DE PLANEACION FINANCIERA</t>
  </si>
  <si>
    <t>PAC NO EJEC.</t>
  </si>
  <si>
    <t>SALDO DISPONIBLE EN TESORERIA A 31 - XII-2003</t>
  </si>
  <si>
    <t>INGRESOS VIGENCIA   -   (2.1+2.2)</t>
  </si>
  <si>
    <t xml:space="preserve">TRANSFERENCIAS  -  </t>
  </si>
  <si>
    <t>2,2,1</t>
  </si>
  <si>
    <t xml:space="preserve">Administración Central  -  </t>
  </si>
  <si>
    <t>2,2,1,1</t>
  </si>
  <si>
    <t>Inversión Vigencia</t>
  </si>
  <si>
    <t>RECAUDO RECONOCIMIENTOS   -   (3.1+3.2)</t>
  </si>
  <si>
    <t>3.1  Recursos del Distrito (Reservas)</t>
  </si>
  <si>
    <t>3.2 Recursos Propios</t>
  </si>
  <si>
    <t>TOTAL INGRESOS  -  (2+3)</t>
  </si>
  <si>
    <t>PAGOS VIGENCIA  -  (4.1)</t>
  </si>
  <si>
    <t>INVERSION</t>
  </si>
  <si>
    <t>4,1,1</t>
  </si>
  <si>
    <t>Directa Vigencia</t>
  </si>
  <si>
    <t>OBLIGACIONES POR PAGAR (5.1+5.2)</t>
  </si>
  <si>
    <t>Obligaciones por pagar vigencia anterior</t>
  </si>
  <si>
    <t>Obligaciones por pagar Otras Vigencias</t>
  </si>
  <si>
    <t>B</t>
  </si>
  <si>
    <t>TOTAL  PAGOS (4+5)</t>
  </si>
  <si>
    <t>C</t>
  </si>
  <si>
    <t>SALDO DISPONIBLE DEL PERIODO  (A-B)</t>
  </si>
  <si>
    <t>D</t>
  </si>
  <si>
    <t>SALDO DISPONIBLE DEL EJERCICIO  (1+C)</t>
  </si>
  <si>
    <t>E</t>
  </si>
  <si>
    <t>RECURSOS CON DESTINACION ESPECIFICA</t>
  </si>
  <si>
    <t>F</t>
  </si>
  <si>
    <t>SALDO NETO DE TESORERIA  (D-E)</t>
  </si>
  <si>
    <t>V,01</t>
  </si>
  <si>
    <t xml:space="preserve">  </t>
  </si>
  <si>
    <t>PROGRAMA ANUAL MENSUALIZADO DE CAJA - PAC - 2017</t>
  </si>
  <si>
    <t>CORNELIA NISPERUZA FLOREZ</t>
  </si>
  <si>
    <t xml:space="preserve">ALCALDESA LOCAL TEUSAQUILLO (E) </t>
  </si>
  <si>
    <t>MARIA DEL CARMEN AVILA V</t>
  </si>
  <si>
    <t>RESPONSABLE DE PRESUPUESTO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</si>
</sst>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.0"/>
    <numFmt numFmtId="205" formatCode="0.0000%"/>
    <numFmt numFmtId="206" formatCode="0.0%"/>
    <numFmt numFmtId="207" formatCode="_-* #,##0.0\ _$_-;\-* #,##0.0\ _$_-;_-* &quot;-&quot;??\ _$_-;_-@_-"/>
    <numFmt numFmtId="208" formatCode="_-* #,##0\ _$_-;\-* #,##0\ _$_-;_-* &quot;-&quot;??\ _$_-;_-@_-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[$-C0A]dddd\,\ dd&quot; de &quot;mmmm&quot; de &quot;yyyy"/>
    <numFmt numFmtId="214" formatCode="[$-C0A]d\-mmm\-yy;@"/>
    <numFmt numFmtId="215" formatCode="#,##0.0000"/>
    <numFmt numFmtId="216" formatCode="dd\-mm\-yy;@"/>
    <numFmt numFmtId="217" formatCode="_(* #,##0_);_(* \(#,##0\);_(* &quot;-&quot;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217" fontId="3" fillId="0" borderId="12" xfId="50" applyNumberFormat="1" applyFont="1" applyBorder="1" applyAlignment="1">
      <alignment/>
    </xf>
    <xf numFmtId="0" fontId="3" fillId="0" borderId="13" xfId="0" applyFont="1" applyBorder="1" applyAlignment="1">
      <alignment/>
    </xf>
    <xf numFmtId="217" fontId="3" fillId="0" borderId="13" xfId="50" applyNumberFormat="1" applyFont="1" applyBorder="1" applyAlignment="1">
      <alignment/>
    </xf>
    <xf numFmtId="0" fontId="3" fillId="0" borderId="11" xfId="0" applyFont="1" applyBorder="1" applyAlignment="1">
      <alignment/>
    </xf>
    <xf numFmtId="217" fontId="3" fillId="0" borderId="11" xfId="50" applyNumberFormat="1" applyFont="1" applyBorder="1" applyAlignment="1">
      <alignment/>
    </xf>
    <xf numFmtId="217" fontId="0" fillId="0" borderId="12" xfId="50" applyNumberFormat="1" applyFont="1" applyBorder="1" applyAlignment="1">
      <alignment/>
    </xf>
    <xf numFmtId="21" fontId="3" fillId="0" borderId="12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193" fontId="0" fillId="0" borderId="0" xfId="0" applyNumberFormat="1" applyFont="1" applyBorder="1" applyAlignment="1">
      <alignment/>
    </xf>
    <xf numFmtId="217" fontId="3" fillId="0" borderId="10" xfId="50" applyNumberFormat="1" applyFont="1" applyBorder="1" applyAlignment="1">
      <alignment/>
    </xf>
    <xf numFmtId="0" fontId="0" fillId="0" borderId="14" xfId="0" applyFont="1" applyBorder="1" applyAlignment="1">
      <alignment/>
    </xf>
    <xf numFmtId="217" fontId="0" fillId="0" borderId="14" xfId="5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217" fontId="0" fillId="0" borderId="15" xfId="50" applyNumberFormat="1" applyFont="1" applyBorder="1" applyAlignment="1">
      <alignment/>
    </xf>
    <xf numFmtId="217" fontId="0" fillId="0" borderId="11" xfId="5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217" fontId="3" fillId="0" borderId="12" xfId="5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right"/>
    </xf>
    <xf numFmtId="217" fontId="0" fillId="0" borderId="13" xfId="5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21" fontId="0" fillId="0" borderId="1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217" fontId="0" fillId="0" borderId="0" xfId="0" applyNumberFormat="1" applyFont="1" applyAlignment="1">
      <alignment/>
    </xf>
    <xf numFmtId="171" fontId="4" fillId="0" borderId="17" xfId="49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60" sqref="N60"/>
    </sheetView>
  </sheetViews>
  <sheetFormatPr defaultColWidth="11.421875" defaultRowHeight="12.75"/>
  <cols>
    <col min="1" max="1" width="8.28125" style="4" customWidth="1"/>
    <col min="2" max="2" width="27.421875" style="4" customWidth="1"/>
    <col min="3" max="3" width="17.00390625" style="4" customWidth="1"/>
    <col min="4" max="4" width="17.8515625" style="4" hidden="1" customWidth="1"/>
    <col min="5" max="5" width="5.00390625" style="4" customWidth="1"/>
    <col min="6" max="6" width="21.57421875" style="4" bestFit="1" customWidth="1"/>
    <col min="7" max="7" width="15.421875" style="4" customWidth="1"/>
    <col min="8" max="8" width="14.8515625" style="4" customWidth="1"/>
    <col min="9" max="9" width="15.140625" style="4" customWidth="1"/>
    <col min="10" max="10" width="14.8515625" style="4" customWidth="1"/>
    <col min="11" max="11" width="15.57421875" style="4" customWidth="1"/>
    <col min="12" max="12" width="15.421875" style="4" customWidth="1"/>
    <col min="13" max="13" width="15.140625" style="4" customWidth="1"/>
    <col min="14" max="14" width="16.00390625" style="4" customWidth="1"/>
    <col min="15" max="15" width="15.421875" style="4" customWidth="1"/>
    <col min="16" max="16" width="15.57421875" style="4" customWidth="1"/>
    <col min="17" max="17" width="16.00390625" style="4" customWidth="1"/>
    <col min="18" max="18" width="15.28125" style="4" customWidth="1"/>
    <col min="19" max="19" width="14.57421875" style="4" customWidth="1"/>
    <col min="20" max="20" width="4.7109375" style="5" customWidth="1"/>
    <col min="21" max="21" width="16.140625" style="5" customWidth="1"/>
    <col min="22" max="70" width="11.421875" style="5" customWidth="1"/>
    <col min="71" max="16384" width="11.421875" style="4" customWidth="1"/>
  </cols>
  <sheetData>
    <row r="1" spans="1:70" s="2" customFormat="1" ht="12.75">
      <c r="A1" s="2" t="s">
        <v>54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s="2" customFormat="1" ht="12.75">
      <c r="A2" s="2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s="2" customFormat="1" ht="12.75">
      <c r="A3" s="2" t="s">
        <v>0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s="2" customFormat="1" ht="12.75">
      <c r="A4" s="2" t="s">
        <v>23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s="2" customFormat="1" ht="12.75">
      <c r="A5" s="2" t="s">
        <v>21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3" ht="12.75">
      <c r="A6" s="2" t="s">
        <v>55</v>
      </c>
      <c r="B6" s="2"/>
      <c r="C6" s="2"/>
    </row>
    <row r="7" spans="1:3" ht="13.5" thickBot="1">
      <c r="A7" s="2"/>
      <c r="B7" s="2"/>
      <c r="C7" s="2"/>
    </row>
    <row r="8" spans="1:70" s="6" customFormat="1" ht="19.5" customHeight="1" thickBot="1">
      <c r="A8" s="6" t="s">
        <v>2</v>
      </c>
      <c r="B8" s="6" t="s">
        <v>3</v>
      </c>
      <c r="C8" s="6" t="s">
        <v>4</v>
      </c>
      <c r="D8" s="6" t="s">
        <v>5</v>
      </c>
      <c r="E8" s="6" t="s">
        <v>20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24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1:19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70" s="2" customFormat="1" ht="14.25">
      <c r="A10" s="9">
        <v>1</v>
      </c>
      <c r="B10" s="9" t="s">
        <v>25</v>
      </c>
      <c r="C10" s="10">
        <v>34613937000</v>
      </c>
      <c r="D10" s="10">
        <v>0</v>
      </c>
      <c r="E10" s="10">
        <v>0</v>
      </c>
      <c r="F10" s="43">
        <v>34068181982.73</v>
      </c>
      <c r="G10" s="10">
        <f>F49</f>
        <v>33954834491.03</v>
      </c>
      <c r="H10" s="10">
        <f aca="true" t="shared" si="0" ref="H10:S10">G49</f>
        <v>31107082684.147</v>
      </c>
      <c r="I10" s="10">
        <f>H49</f>
        <v>30546221989.027</v>
      </c>
      <c r="J10" s="10">
        <f t="shared" si="0"/>
        <v>29973360407.767002</v>
      </c>
      <c r="K10" s="10">
        <f t="shared" si="0"/>
        <v>28861403993.987003</v>
      </c>
      <c r="L10" s="10">
        <f t="shared" si="0"/>
        <v>27021178060.967003</v>
      </c>
      <c r="M10" s="10">
        <f t="shared" si="0"/>
        <v>27021178060.967003</v>
      </c>
      <c r="N10" s="10">
        <f t="shared" si="0"/>
        <v>27021178060.967003</v>
      </c>
      <c r="O10" s="10">
        <f t="shared" si="0"/>
        <v>27021178060.967003</v>
      </c>
      <c r="P10" s="10">
        <f t="shared" si="0"/>
        <v>27021178060.967003</v>
      </c>
      <c r="Q10" s="10">
        <f t="shared" si="0"/>
        <v>27021178060.967003</v>
      </c>
      <c r="R10" s="10">
        <f t="shared" si="0"/>
        <v>27021178060.967003</v>
      </c>
      <c r="S10" s="10">
        <f t="shared" si="0"/>
        <v>0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2" customFormat="1" ht="13.5" thickBot="1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2" customFormat="1" ht="12.75">
      <c r="A12" s="13">
        <v>2</v>
      </c>
      <c r="B12" s="13" t="s">
        <v>26</v>
      </c>
      <c r="C12" s="14">
        <f>+C14+C16</f>
        <v>13823967000</v>
      </c>
      <c r="D12" s="14">
        <f aca="true" t="shared" si="1" ref="D12:S12">+D14+D16</f>
        <v>5900310576</v>
      </c>
      <c r="E12" s="14">
        <f t="shared" si="1"/>
        <v>0</v>
      </c>
      <c r="F12" s="14">
        <f t="shared" si="1"/>
        <v>12479042.3</v>
      </c>
      <c r="G12" s="14">
        <f>+G14+G16</f>
        <v>5841119.117</v>
      </c>
      <c r="H12" s="14">
        <f t="shared" si="1"/>
        <v>28028869.88</v>
      </c>
      <c r="I12" s="14">
        <f t="shared" si="1"/>
        <v>42452751.74</v>
      </c>
      <c r="J12" s="14">
        <f t="shared" si="1"/>
        <v>8381528.22</v>
      </c>
      <c r="K12" s="14">
        <f>+K14+K16</f>
        <v>25779829.98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>+O14+O16</f>
        <v>0</v>
      </c>
      <c r="P12" s="14">
        <f t="shared" si="1"/>
        <v>0</v>
      </c>
      <c r="Q12" s="14">
        <f t="shared" si="1"/>
        <v>0</v>
      </c>
      <c r="R12" s="14">
        <f t="shared" si="1"/>
        <v>-38963141.237</v>
      </c>
      <c r="S12" s="14">
        <f t="shared" si="1"/>
        <v>0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2" customFormat="1" ht="12.75">
      <c r="A13" s="9"/>
      <c r="B13" s="9"/>
      <c r="C13" s="10"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2" customFormat="1" ht="12.75">
      <c r="A14" s="9">
        <v>2.1</v>
      </c>
      <c r="B14" s="9" t="s">
        <v>22</v>
      </c>
      <c r="C14" s="15">
        <v>300000000</v>
      </c>
      <c r="D14" s="15">
        <v>84000000</v>
      </c>
      <c r="E14" s="10">
        <v>0</v>
      </c>
      <c r="F14" s="15">
        <v>12479042.3</v>
      </c>
      <c r="G14" s="15">
        <v>5841119.117</v>
      </c>
      <c r="H14" s="15">
        <v>28028869.88</v>
      </c>
      <c r="I14" s="15">
        <v>42452751.74</v>
      </c>
      <c r="J14" s="15">
        <v>8381528.22</v>
      </c>
      <c r="K14" s="15">
        <v>25779829.98</v>
      </c>
      <c r="L14" s="10">
        <v>0</v>
      </c>
      <c r="M14" s="10">
        <v>0</v>
      </c>
      <c r="N14" s="10">
        <v>0</v>
      </c>
      <c r="O14" s="10">
        <v>0</v>
      </c>
      <c r="P14" s="10"/>
      <c r="Q14" s="10">
        <v>0</v>
      </c>
      <c r="R14" s="10">
        <f>D14-SUM(F14:Q14)</f>
        <v>-38963141.237</v>
      </c>
      <c r="S14" s="1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2" customFormat="1" ht="12.7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2" customFormat="1" ht="12.75">
      <c r="A16" s="9">
        <v>2.2</v>
      </c>
      <c r="B16" s="9" t="s">
        <v>27</v>
      </c>
      <c r="C16" s="10">
        <f aca="true" t="shared" si="2" ref="C16:S16">+C17</f>
        <v>13523967000</v>
      </c>
      <c r="D16" s="10">
        <f t="shared" si="2"/>
        <v>5816310576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10">
        <f t="shared" si="2"/>
        <v>0</v>
      </c>
      <c r="Q16" s="10">
        <f t="shared" si="2"/>
        <v>0</v>
      </c>
      <c r="R16" s="10">
        <f t="shared" si="2"/>
        <v>0</v>
      </c>
      <c r="S16" s="10">
        <f t="shared" si="2"/>
        <v>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2" customFormat="1" ht="12.75">
      <c r="A17" s="16" t="s">
        <v>28</v>
      </c>
      <c r="B17" s="9" t="s">
        <v>29</v>
      </c>
      <c r="C17" s="10">
        <f>C18</f>
        <v>13523967000</v>
      </c>
      <c r="D17" s="10">
        <f aca="true" t="shared" si="3" ref="D17:R17">D18</f>
        <v>5816310576</v>
      </c>
      <c r="E17" s="10">
        <f t="shared" si="3"/>
        <v>0</v>
      </c>
      <c r="F17" s="10">
        <f t="shared" si="3"/>
        <v>0</v>
      </c>
      <c r="G17" s="10">
        <f>G18</f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>K18</f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0">
        <f>O18</f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>S18</f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20" ht="12.75">
      <c r="A18" s="17" t="s">
        <v>30</v>
      </c>
      <c r="B18" s="18" t="s">
        <v>31</v>
      </c>
      <c r="C18" s="15">
        <v>13523967000</v>
      </c>
      <c r="D18" s="15">
        <v>5816310576</v>
      </c>
      <c r="E18" s="15">
        <v>0</v>
      </c>
      <c r="F18" s="15"/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/>
      <c r="N18" s="15"/>
      <c r="O18" s="15"/>
      <c r="P18" s="15"/>
      <c r="Q18" s="15"/>
      <c r="R18" s="10"/>
      <c r="S18" s="15">
        <v>0</v>
      </c>
      <c r="T18" s="19"/>
    </row>
    <row r="19" spans="1:19" ht="12.75">
      <c r="A19" s="18"/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70" s="2" customFormat="1" ht="13.5" thickBot="1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2" customFormat="1" ht="13.5" thickBot="1">
      <c r="A21" s="13">
        <v>3</v>
      </c>
      <c r="B21" s="1" t="s">
        <v>32</v>
      </c>
      <c r="C21" s="20">
        <f>+C22+C23</f>
        <v>0</v>
      </c>
      <c r="D21" s="20">
        <f aca="true" t="shared" si="4" ref="D21:S21">+D22+D23</f>
        <v>6015949865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t="shared" si="4"/>
        <v>0</v>
      </c>
      <c r="Q21" s="20">
        <f t="shared" si="4"/>
        <v>0</v>
      </c>
      <c r="R21" s="20">
        <f t="shared" si="4"/>
        <v>6015949865</v>
      </c>
      <c r="S21" s="20">
        <f t="shared" si="4"/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19" ht="12.75">
      <c r="A22" s="18"/>
      <c r="B22" s="21" t="s">
        <v>33</v>
      </c>
      <c r="C22" s="22">
        <v>0</v>
      </c>
      <c r="D22" s="22">
        <v>6015949865</v>
      </c>
      <c r="E22" s="22">
        <v>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0">
        <f>D22-SUM(F22:Q22)</f>
        <v>6015949865</v>
      </c>
      <c r="S22" s="22">
        <v>0</v>
      </c>
    </row>
    <row r="23" spans="1:19" ht="13.5" thickBot="1">
      <c r="A23" s="23"/>
      <c r="B23" s="24" t="s">
        <v>34</v>
      </c>
      <c r="C23" s="25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/>
      <c r="O23" s="25">
        <v>0</v>
      </c>
      <c r="P23" s="25">
        <v>0</v>
      </c>
      <c r="Q23" s="25">
        <v>0</v>
      </c>
      <c r="R23" s="25">
        <v>0</v>
      </c>
      <c r="S23" s="25">
        <v>0</v>
      </c>
    </row>
    <row r="24" spans="1:19" ht="12.75">
      <c r="A24" s="8"/>
      <c r="B24" s="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70" s="29" customFormat="1" ht="12.75">
      <c r="A25" s="27" t="s">
        <v>19</v>
      </c>
      <c r="B25" s="27" t="s">
        <v>35</v>
      </c>
      <c r="C25" s="28">
        <f>+C12+C21+C10</f>
        <v>48437904000</v>
      </c>
      <c r="D25" s="28">
        <f aca="true" t="shared" si="5" ref="D25:S25">+D12+D21</f>
        <v>11916260441</v>
      </c>
      <c r="E25" s="28">
        <f t="shared" si="5"/>
        <v>0</v>
      </c>
      <c r="F25" s="28">
        <f t="shared" si="5"/>
        <v>12479042.3</v>
      </c>
      <c r="G25" s="28">
        <f t="shared" si="5"/>
        <v>5841119.117</v>
      </c>
      <c r="H25" s="28">
        <f t="shared" si="5"/>
        <v>28028869.88</v>
      </c>
      <c r="I25" s="28">
        <f t="shared" si="5"/>
        <v>42452751.74</v>
      </c>
      <c r="J25" s="28">
        <f t="shared" si="5"/>
        <v>8381528.22</v>
      </c>
      <c r="K25" s="28">
        <f t="shared" si="5"/>
        <v>25779829.98</v>
      </c>
      <c r="L25" s="28">
        <f t="shared" si="5"/>
        <v>0</v>
      </c>
      <c r="M25" s="28">
        <f t="shared" si="5"/>
        <v>0</v>
      </c>
      <c r="N25" s="28">
        <f t="shared" si="5"/>
        <v>0</v>
      </c>
      <c r="O25" s="28">
        <f t="shared" si="5"/>
        <v>0</v>
      </c>
      <c r="P25" s="28">
        <f t="shared" si="5"/>
        <v>0</v>
      </c>
      <c r="Q25" s="28">
        <f t="shared" si="5"/>
        <v>0</v>
      </c>
      <c r="R25" s="28">
        <f t="shared" si="5"/>
        <v>5976986723.763</v>
      </c>
      <c r="S25" s="28">
        <f t="shared" si="5"/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1:19" ht="13.5" thickBot="1">
      <c r="A26" s="30"/>
      <c r="B26" s="2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.75">
      <c r="A27" s="32"/>
      <c r="B27" s="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70" s="29" customFormat="1" ht="12.75">
      <c r="A28" s="33">
        <v>4</v>
      </c>
      <c r="B28" s="34" t="s">
        <v>36</v>
      </c>
      <c r="C28" s="28">
        <f>C31</f>
        <v>12451967000</v>
      </c>
      <c r="D28" s="28">
        <f aca="true" t="shared" si="6" ref="D28:S28">D31</f>
        <v>6163167457</v>
      </c>
      <c r="E28" s="28">
        <f t="shared" si="6"/>
        <v>0</v>
      </c>
      <c r="F28" s="28">
        <f t="shared" si="6"/>
        <v>10400570</v>
      </c>
      <c r="G28" s="28">
        <f>G31</f>
        <v>69567383</v>
      </c>
      <c r="H28" s="28">
        <f t="shared" si="6"/>
        <v>108488167</v>
      </c>
      <c r="I28" s="28">
        <f t="shared" si="6"/>
        <v>260919652</v>
      </c>
      <c r="J28" s="28">
        <f t="shared" si="6"/>
        <v>280438981</v>
      </c>
      <c r="K28" s="28">
        <f>K31</f>
        <v>303671976</v>
      </c>
      <c r="L28" s="28">
        <f t="shared" si="6"/>
        <v>0</v>
      </c>
      <c r="M28" s="28">
        <f t="shared" si="6"/>
        <v>0</v>
      </c>
      <c r="N28" s="28">
        <f t="shared" si="6"/>
        <v>0</v>
      </c>
      <c r="O28" s="28">
        <f>O31</f>
        <v>0</v>
      </c>
      <c r="P28" s="28">
        <f t="shared" si="6"/>
        <v>0</v>
      </c>
      <c r="Q28" s="28">
        <f t="shared" si="6"/>
        <v>0</v>
      </c>
      <c r="R28" s="28">
        <f>R31</f>
        <v>0</v>
      </c>
      <c r="S28" s="28">
        <f t="shared" si="6"/>
        <v>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</row>
    <row r="29" spans="1:19" ht="12.75">
      <c r="A29" s="17"/>
      <c r="B29" s="1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35"/>
      <c r="B30" s="1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70" s="2" customFormat="1" ht="12.75">
      <c r="A31" s="33">
        <v>4.1</v>
      </c>
      <c r="B31" s="9" t="s">
        <v>37</v>
      </c>
      <c r="C31" s="10">
        <f>C33</f>
        <v>12451967000</v>
      </c>
      <c r="D31" s="10">
        <f>D33</f>
        <v>6163167457</v>
      </c>
      <c r="E31" s="10">
        <f aca="true" t="shared" si="7" ref="E31:S31">E33</f>
        <v>0</v>
      </c>
      <c r="F31" s="10">
        <f t="shared" si="7"/>
        <v>10400570</v>
      </c>
      <c r="G31" s="10">
        <f t="shared" si="7"/>
        <v>69567383</v>
      </c>
      <c r="H31" s="10">
        <f t="shared" si="7"/>
        <v>108488167</v>
      </c>
      <c r="I31" s="10">
        <f t="shared" si="7"/>
        <v>260919652</v>
      </c>
      <c r="J31" s="10">
        <f t="shared" si="7"/>
        <v>280438981</v>
      </c>
      <c r="K31" s="10">
        <f t="shared" si="7"/>
        <v>303671976</v>
      </c>
      <c r="L31" s="10">
        <f>L33</f>
        <v>0</v>
      </c>
      <c r="M31" s="10">
        <f t="shared" si="7"/>
        <v>0</v>
      </c>
      <c r="N31" s="10">
        <f>N33</f>
        <v>0</v>
      </c>
      <c r="O31" s="10">
        <f t="shared" si="7"/>
        <v>0</v>
      </c>
      <c r="P31" s="10">
        <f t="shared" si="7"/>
        <v>0</v>
      </c>
      <c r="Q31" s="10">
        <f>Q33</f>
        <v>0</v>
      </c>
      <c r="R31" s="10">
        <f t="shared" si="7"/>
        <v>0</v>
      </c>
      <c r="S31" s="10">
        <f t="shared" si="7"/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19" ht="12.75">
      <c r="A32" s="35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35" t="s">
        <v>38</v>
      </c>
      <c r="B33" s="18" t="s">
        <v>39</v>
      </c>
      <c r="C33" s="15">
        <v>12451967000</v>
      </c>
      <c r="D33" s="15">
        <v>6163167457</v>
      </c>
      <c r="E33" s="15">
        <v>0</v>
      </c>
      <c r="F33" s="15">
        <f>64100+10336470</f>
        <v>10400570</v>
      </c>
      <c r="G33" s="15">
        <f>12890383+56677000</f>
        <v>69567383</v>
      </c>
      <c r="H33" s="15">
        <f>12054625+96433542</f>
        <v>108488167</v>
      </c>
      <c r="I33" s="15">
        <f>13091270+247828382</f>
        <v>260919652</v>
      </c>
      <c r="J33" s="15">
        <f>11668820+268770161</f>
        <v>280438981</v>
      </c>
      <c r="K33" s="15">
        <f>24757336+278914640</f>
        <v>303671976</v>
      </c>
      <c r="L33" s="15"/>
      <c r="M33" s="15"/>
      <c r="N33" s="15"/>
      <c r="O33" s="15"/>
      <c r="P33" s="15"/>
      <c r="Q33" s="15"/>
      <c r="R33" s="15"/>
      <c r="S33" s="15"/>
    </row>
    <row r="34" spans="1:21" ht="13.5" thickBot="1">
      <c r="A34" s="23"/>
      <c r="B34" s="2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U34" s="36"/>
    </row>
    <row r="35" spans="1:70" s="2" customFormat="1" ht="13.5" thickBot="1">
      <c r="A35" s="13">
        <v>5</v>
      </c>
      <c r="B35" s="1" t="s">
        <v>40</v>
      </c>
      <c r="C35" s="20">
        <f>+C36+C37</f>
        <v>36917615000</v>
      </c>
      <c r="D35" s="20">
        <f aca="true" t="shared" si="8" ref="D35:S35">+D36+D37</f>
        <v>6015949865</v>
      </c>
      <c r="E35" s="20">
        <f t="shared" si="8"/>
        <v>0</v>
      </c>
      <c r="F35" s="20">
        <f t="shared" si="8"/>
        <v>115425964</v>
      </c>
      <c r="G35" s="20">
        <f t="shared" si="8"/>
        <v>2784025543</v>
      </c>
      <c r="H35" s="20">
        <f t="shared" si="8"/>
        <v>480401398</v>
      </c>
      <c r="I35" s="20">
        <f t="shared" si="8"/>
        <v>354394681</v>
      </c>
      <c r="J35" s="20">
        <f t="shared" si="8"/>
        <v>839898961</v>
      </c>
      <c r="K35" s="20">
        <f>+K36+K37</f>
        <v>1562333787</v>
      </c>
      <c r="L35" s="20">
        <f>+L36+L37</f>
        <v>0</v>
      </c>
      <c r="M35" s="20">
        <f t="shared" si="8"/>
        <v>0</v>
      </c>
      <c r="N35" s="20">
        <f t="shared" si="8"/>
        <v>0</v>
      </c>
      <c r="O35" s="20">
        <f t="shared" si="8"/>
        <v>0</v>
      </c>
      <c r="P35" s="20">
        <f t="shared" si="8"/>
        <v>0</v>
      </c>
      <c r="Q35" s="20">
        <f t="shared" si="8"/>
        <v>0</v>
      </c>
      <c r="R35" s="20">
        <f t="shared" si="8"/>
        <v>725861779.28</v>
      </c>
      <c r="S35" s="20">
        <f t="shared" si="8"/>
        <v>0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19" ht="12.75">
      <c r="A36" s="18"/>
      <c r="B36" s="21" t="s">
        <v>41</v>
      </c>
      <c r="C36" s="37">
        <f>774859000+33839078000</f>
        <v>34613937000</v>
      </c>
      <c r="D36" s="22">
        <v>4972275003.72</v>
      </c>
      <c r="E36" s="22">
        <v>0</v>
      </c>
      <c r="F36" s="22">
        <f>14560000+83383874</f>
        <v>97943874</v>
      </c>
      <c r="G36" s="22">
        <f>117444722+2662740821</f>
        <v>2780185543</v>
      </c>
      <c r="H36" s="22">
        <f>83886589+396514809</f>
        <v>480401398</v>
      </c>
      <c r="I36" s="22">
        <f>64012626+128664865</f>
        <v>192677491</v>
      </c>
      <c r="J36" s="22">
        <f>71375775+768523186</f>
        <v>839898961</v>
      </c>
      <c r="K36" s="22">
        <f>114379716+1313180269</f>
        <v>1427559985</v>
      </c>
      <c r="L36" s="22"/>
      <c r="M36" s="22"/>
      <c r="N36" s="22"/>
      <c r="O36" s="22"/>
      <c r="P36" s="22"/>
      <c r="Q36" s="22"/>
      <c r="R36" s="15"/>
      <c r="S36" s="22"/>
    </row>
    <row r="37" spans="1:19" ht="13.5" thickBot="1">
      <c r="A37" s="23"/>
      <c r="B37" s="24" t="s">
        <v>42</v>
      </c>
      <c r="C37" s="37">
        <v>2303678000</v>
      </c>
      <c r="D37" s="25">
        <v>1043674861.28</v>
      </c>
      <c r="E37" s="25">
        <v>0</v>
      </c>
      <c r="F37" s="25">
        <v>17482090</v>
      </c>
      <c r="G37" s="25">
        <v>3840000</v>
      </c>
      <c r="H37" s="25">
        <v>0</v>
      </c>
      <c r="I37" s="25">
        <v>161717190</v>
      </c>
      <c r="J37" s="25"/>
      <c r="K37" s="25">
        <v>134773802</v>
      </c>
      <c r="L37" s="25"/>
      <c r="M37" s="25"/>
      <c r="N37" s="25"/>
      <c r="O37" s="25"/>
      <c r="P37" s="25">
        <v>0</v>
      </c>
      <c r="Q37" s="25"/>
      <c r="R37" s="10">
        <f>D37-SUM(F37:Q37)-S37</f>
        <v>725861779.28</v>
      </c>
      <c r="S37" s="25"/>
    </row>
    <row r="38" spans="1:19" ht="13.5" thickBot="1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2.75">
      <c r="A39" s="8"/>
      <c r="B39" s="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70" s="2" customFormat="1" ht="12.75">
      <c r="A40" s="27" t="s">
        <v>43</v>
      </c>
      <c r="B40" s="27" t="s">
        <v>44</v>
      </c>
      <c r="C40" s="10">
        <f>+C28+C35-931678000</f>
        <v>48437904000</v>
      </c>
      <c r="D40" s="10">
        <f aca="true" t="shared" si="9" ref="D40:S40">+D28+D35</f>
        <v>12179117322</v>
      </c>
      <c r="E40" s="10">
        <f t="shared" si="9"/>
        <v>0</v>
      </c>
      <c r="F40" s="10">
        <f t="shared" si="9"/>
        <v>125826534</v>
      </c>
      <c r="G40" s="10">
        <f t="shared" si="9"/>
        <v>2853592926</v>
      </c>
      <c r="H40" s="10">
        <f>+H28+H35</f>
        <v>588889565</v>
      </c>
      <c r="I40" s="10">
        <f>+I28+I35</f>
        <v>615314333</v>
      </c>
      <c r="J40" s="10">
        <f t="shared" si="9"/>
        <v>1120337942</v>
      </c>
      <c r="K40" s="10">
        <f t="shared" si="9"/>
        <v>1866005763</v>
      </c>
      <c r="L40" s="10">
        <f>+L28+L35</f>
        <v>0</v>
      </c>
      <c r="M40" s="10">
        <f t="shared" si="9"/>
        <v>0</v>
      </c>
      <c r="N40" s="10">
        <f t="shared" si="9"/>
        <v>0</v>
      </c>
      <c r="O40" s="10">
        <f t="shared" si="9"/>
        <v>0</v>
      </c>
      <c r="P40" s="10">
        <f t="shared" si="9"/>
        <v>0</v>
      </c>
      <c r="Q40" s="10">
        <f t="shared" si="9"/>
        <v>0</v>
      </c>
      <c r="R40" s="10">
        <f t="shared" si="9"/>
        <v>725861779.28</v>
      </c>
      <c r="S40" s="10">
        <f t="shared" si="9"/>
        <v>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s="2" customFormat="1" ht="13.5" thickBot="1">
      <c r="A41" s="38"/>
      <c r="B41" s="3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s="2" customFormat="1" ht="12.75">
      <c r="A42" s="39"/>
      <c r="B42" s="3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s="2" customFormat="1" ht="13.5" thickBot="1">
      <c r="A43" s="38" t="s">
        <v>45</v>
      </c>
      <c r="B43" s="38" t="s">
        <v>46</v>
      </c>
      <c r="C43" s="12">
        <f aca="true" t="shared" si="10" ref="C43:Q43">+C25-C40</f>
        <v>0</v>
      </c>
      <c r="D43" s="12">
        <f t="shared" si="10"/>
        <v>-262856881</v>
      </c>
      <c r="E43" s="12">
        <f t="shared" si="10"/>
        <v>0</v>
      </c>
      <c r="F43" s="12">
        <f t="shared" si="10"/>
        <v>-113347491.7</v>
      </c>
      <c r="G43" s="12">
        <f t="shared" si="10"/>
        <v>-2847751806.883</v>
      </c>
      <c r="H43" s="12">
        <f t="shared" si="10"/>
        <v>-560860695.12</v>
      </c>
      <c r="I43" s="12">
        <f t="shared" si="10"/>
        <v>-572861581.26</v>
      </c>
      <c r="J43" s="12">
        <f t="shared" si="10"/>
        <v>-1111956413.78</v>
      </c>
      <c r="K43" s="12">
        <f t="shared" si="10"/>
        <v>-1840225933.02</v>
      </c>
      <c r="L43" s="12">
        <f t="shared" si="10"/>
        <v>0</v>
      </c>
      <c r="M43" s="12">
        <f t="shared" si="10"/>
        <v>0</v>
      </c>
      <c r="N43" s="12">
        <f t="shared" si="10"/>
        <v>0</v>
      </c>
      <c r="O43" s="12">
        <f t="shared" si="10"/>
        <v>0</v>
      </c>
      <c r="P43" s="12">
        <f t="shared" si="10"/>
        <v>0</v>
      </c>
      <c r="Q43" s="12">
        <f t="shared" si="10"/>
        <v>0</v>
      </c>
      <c r="R43" s="12">
        <v>0</v>
      </c>
      <c r="S43" s="12"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s="2" customFormat="1" ht="12.75">
      <c r="A44" s="39"/>
      <c r="B44" s="3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s="2" customFormat="1" ht="13.5" thickBot="1">
      <c r="A45" s="38" t="s">
        <v>47</v>
      </c>
      <c r="B45" s="38" t="s">
        <v>48</v>
      </c>
      <c r="C45" s="12">
        <f aca="true" t="shared" si="11" ref="C45:Q45">+C10+C43</f>
        <v>34613937000</v>
      </c>
      <c r="D45" s="12">
        <f t="shared" si="11"/>
        <v>-262856881</v>
      </c>
      <c r="E45" s="12">
        <f t="shared" si="11"/>
        <v>0</v>
      </c>
      <c r="F45" s="12">
        <f t="shared" si="11"/>
        <v>33954834491.03</v>
      </c>
      <c r="G45" s="12">
        <f t="shared" si="11"/>
        <v>31107082684.147</v>
      </c>
      <c r="H45" s="12">
        <f t="shared" si="11"/>
        <v>30546221989.027</v>
      </c>
      <c r="I45" s="12">
        <f t="shared" si="11"/>
        <v>29973360407.767002</v>
      </c>
      <c r="J45" s="12">
        <f t="shared" si="11"/>
        <v>28861403993.987003</v>
      </c>
      <c r="K45" s="12">
        <f t="shared" si="11"/>
        <v>27021178060.967003</v>
      </c>
      <c r="L45" s="12">
        <f t="shared" si="11"/>
        <v>27021178060.967003</v>
      </c>
      <c r="M45" s="12">
        <f t="shared" si="11"/>
        <v>27021178060.967003</v>
      </c>
      <c r="N45" s="12">
        <f t="shared" si="11"/>
        <v>27021178060.967003</v>
      </c>
      <c r="O45" s="12">
        <f t="shared" si="11"/>
        <v>27021178060.967003</v>
      </c>
      <c r="P45" s="12">
        <f t="shared" si="11"/>
        <v>27021178060.967003</v>
      </c>
      <c r="Q45" s="12">
        <f t="shared" si="11"/>
        <v>27021178060.967003</v>
      </c>
      <c r="R45" s="12">
        <v>0</v>
      </c>
      <c r="S45" s="12"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s="2" customFormat="1" ht="12.75">
      <c r="A46" s="39"/>
      <c r="B46" s="3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s="2" customFormat="1" ht="13.5" thickBot="1">
      <c r="A47" s="38" t="s">
        <v>49</v>
      </c>
      <c r="B47" s="38" t="s">
        <v>50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s="2" customFormat="1" ht="12.75">
      <c r="A48" s="39"/>
      <c r="B48" s="3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19" ht="13.5" thickBot="1">
      <c r="A49" s="38" t="s">
        <v>51</v>
      </c>
      <c r="B49" s="38" t="s">
        <v>52</v>
      </c>
      <c r="C49" s="12">
        <f>+C45-C47</f>
        <v>34613937000</v>
      </c>
      <c r="D49" s="12">
        <f>+D45-D47</f>
        <v>-262856881</v>
      </c>
      <c r="E49" s="12">
        <f aca="true" t="shared" si="12" ref="E49:Q49">+E45-E47</f>
        <v>0</v>
      </c>
      <c r="F49" s="12">
        <f t="shared" si="12"/>
        <v>33954834491.03</v>
      </c>
      <c r="G49" s="12">
        <f t="shared" si="12"/>
        <v>31107082684.147</v>
      </c>
      <c r="H49" s="12">
        <f t="shared" si="12"/>
        <v>30546221989.027</v>
      </c>
      <c r="I49" s="12">
        <f t="shared" si="12"/>
        <v>29973360407.767002</v>
      </c>
      <c r="J49" s="12">
        <f t="shared" si="12"/>
        <v>28861403993.987003</v>
      </c>
      <c r="K49" s="12">
        <f t="shared" si="12"/>
        <v>27021178060.967003</v>
      </c>
      <c r="L49" s="12">
        <f t="shared" si="12"/>
        <v>27021178060.967003</v>
      </c>
      <c r="M49" s="12">
        <f t="shared" si="12"/>
        <v>27021178060.967003</v>
      </c>
      <c r="N49" s="12">
        <f t="shared" si="12"/>
        <v>27021178060.967003</v>
      </c>
      <c r="O49" s="12">
        <f t="shared" si="12"/>
        <v>27021178060.967003</v>
      </c>
      <c r="P49" s="12">
        <f t="shared" si="12"/>
        <v>27021178060.967003</v>
      </c>
      <c r="Q49" s="12">
        <f t="shared" si="12"/>
        <v>27021178060.967003</v>
      </c>
      <c r="R49" s="12">
        <v>0</v>
      </c>
      <c r="S49" s="12">
        <v>0</v>
      </c>
    </row>
    <row r="50" ht="12.75">
      <c r="B50" s="40"/>
    </row>
    <row r="51" ht="12.75">
      <c r="B51" s="40"/>
    </row>
    <row r="52" spans="2:6" ht="12.75">
      <c r="B52" s="40"/>
      <c r="C52" s="42">
        <f>C40-C25</f>
        <v>0</v>
      </c>
      <c r="F52" s="42">
        <f>F40-125826534</f>
        <v>0</v>
      </c>
    </row>
    <row r="53" spans="2:9" ht="12.75">
      <c r="B53" s="40"/>
      <c r="I53" s="42"/>
    </row>
    <row r="54" ht="12.75">
      <c r="B54" s="40"/>
    </row>
    <row r="55" ht="12.75">
      <c r="B55" s="40"/>
    </row>
    <row r="56" ht="12.75">
      <c r="R56" s="4" t="s">
        <v>53</v>
      </c>
    </row>
    <row r="58" spans="2:70" ht="12.75">
      <c r="B58" s="2" t="s">
        <v>56</v>
      </c>
      <c r="C58" s="41"/>
      <c r="N58" s="2" t="s">
        <v>58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ht="12.75">
      <c r="B59" s="2" t="s">
        <v>57</v>
      </c>
      <c r="C59" s="41"/>
      <c r="N59" s="2" t="s">
        <v>59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22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dardila</dc:creator>
  <cp:keywords/>
  <dc:description/>
  <cp:lastModifiedBy>Dairo Jezzid Leon Romero</cp:lastModifiedBy>
  <cp:lastPrinted>2008-05-12T15:41:44Z</cp:lastPrinted>
  <dcterms:created xsi:type="dcterms:W3CDTF">2003-09-19T14:22:42Z</dcterms:created>
  <dcterms:modified xsi:type="dcterms:W3CDTF">2017-07-11T17:28:16Z</dcterms:modified>
  <cp:category/>
  <cp:version/>
  <cp:contentType/>
  <cp:contentStatus/>
</cp:coreProperties>
</file>