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180" windowWidth="9840" windowHeight="8595" tabRatio="285" firstSheet="3" activeTab="3"/>
  </bookViews>
  <sheets>
    <sheet name="F-PAC" sheetId="1" r:id="rId1"/>
    <sheet name="POAI 2008" sheetId="2" r:id="rId2"/>
    <sheet name="PAC X UEL" sheetId="3" r:id="rId3"/>
    <sheet name="FORMATO 5" sheetId="4" r:id="rId4"/>
    <sheet name="Hoja2" sheetId="5" r:id="rId5"/>
    <sheet name="Hoja3" sheetId="6" r:id="rId6"/>
    <sheet name="Hoja4" sheetId="7" r:id="rId7"/>
  </sheets>
  <externalReferences>
    <externalReference r:id="rId10"/>
  </externalReferences>
  <definedNames>
    <definedName name="_xlnm.Print_Area" localSheetId="0">'F-PAC'!$A$1:$S$89</definedName>
  </definedNames>
  <calcPr fullCalcOnLoad="1"/>
</workbook>
</file>

<file path=xl/sharedStrings.xml><?xml version="1.0" encoding="utf-8"?>
<sst xmlns="http://schemas.openxmlformats.org/spreadsheetml/2006/main" count="656" uniqueCount="340">
  <si>
    <t>SUBDIRECCION DE PLANEACION FINANCIERA E INVERSIONES</t>
  </si>
  <si>
    <t>DIRECCION DISTRITAL DE TESORERIA</t>
  </si>
  <si>
    <t>FORMATO  5</t>
  </si>
  <si>
    <t>No.</t>
  </si>
  <si>
    <t>CONCEPTO</t>
  </si>
  <si>
    <t>PRESUPUESTO</t>
  </si>
  <si>
    <t>TOTAL PAC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</si>
  <si>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</si>
  <si>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</si>
  <si>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</si>
  <si>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</si>
  <si>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</si>
  <si>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</si>
  <si>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</si>
  <si>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</si>
  <si>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</si>
  <si>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</si>
  <si>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</si>
  <si>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</si>
  <si>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REZAGO</t>
  </si>
  <si>
    <t>SALDO DISPONIBLE EN TESORERIA A 31-XII</t>
  </si>
  <si>
    <t>2.1</t>
  </si>
  <si>
    <t>2.2</t>
  </si>
  <si>
    <t>TRANSFERENCIAS</t>
  </si>
  <si>
    <t>2.2.1</t>
  </si>
  <si>
    <t>Administración Central</t>
  </si>
  <si>
    <t>2.2.1.1</t>
  </si>
  <si>
    <t>Funcionamiento</t>
  </si>
  <si>
    <t>2.2.1.2</t>
  </si>
  <si>
    <t>2.2.1.3</t>
  </si>
  <si>
    <t>Inversión</t>
  </si>
  <si>
    <t>Recursos Ordinarios</t>
  </si>
  <si>
    <t>Crédito Banco Mundial</t>
  </si>
  <si>
    <t>Crédito BID</t>
  </si>
  <si>
    <t>2.3</t>
  </si>
  <si>
    <t>RECURSOS DE CAPITAL</t>
  </si>
  <si>
    <t>3.1</t>
  </si>
  <si>
    <t>Recursos del Distrito</t>
  </si>
  <si>
    <t>3.2</t>
  </si>
  <si>
    <t>Recursos Propios</t>
  </si>
  <si>
    <t>3.3</t>
  </si>
  <si>
    <t>Dividendos ETB</t>
  </si>
  <si>
    <t>3.4</t>
  </si>
  <si>
    <t>Derechos de Tránsito</t>
  </si>
  <si>
    <t>3.5</t>
  </si>
  <si>
    <t xml:space="preserve"> Otras: Cofinanciación, FNR, KFW,FFDS</t>
  </si>
  <si>
    <t>3.6</t>
  </si>
  <si>
    <t>INGRESOS DE TERCEROS</t>
  </si>
  <si>
    <t>A</t>
  </si>
  <si>
    <t>TOTAL INGRESOS (2+3+4)</t>
  </si>
  <si>
    <t>PAGOS VIGENCIA (4.1+4.2+4.3)</t>
  </si>
  <si>
    <t>4.1</t>
  </si>
  <si>
    <t>FUNCIONAMIENTO</t>
  </si>
  <si>
    <t>4.1.1</t>
  </si>
  <si>
    <t>Servicios Personales</t>
  </si>
  <si>
    <t>4.1.2</t>
  </si>
  <si>
    <t>Gastos Generales</t>
  </si>
  <si>
    <t>4.1.3</t>
  </si>
  <si>
    <t>Aportes Patronales</t>
  </si>
  <si>
    <t>4.1.4</t>
  </si>
  <si>
    <t>Transferencias de Funcionamiento</t>
  </si>
  <si>
    <t>4.1.5</t>
  </si>
  <si>
    <t>Pasivos Exigibles</t>
  </si>
  <si>
    <t>4.2</t>
  </si>
  <si>
    <t>4.3</t>
  </si>
  <si>
    <t xml:space="preserve">INVERSION </t>
  </si>
  <si>
    <t>4.3.1</t>
  </si>
  <si>
    <t>Directa</t>
  </si>
  <si>
    <t>4.3.1.1</t>
  </si>
  <si>
    <t>4.3.1.2</t>
  </si>
  <si>
    <t>4.3.1.3</t>
  </si>
  <si>
    <t>4.3.1.4</t>
  </si>
  <si>
    <t>4.3.1.5</t>
  </si>
  <si>
    <t>4.3.2</t>
  </si>
  <si>
    <t>Transferencias para la Inversión</t>
  </si>
  <si>
    <t>4.3.3</t>
  </si>
  <si>
    <t>CUENTAS POR PAGAR</t>
  </si>
  <si>
    <t>5.1</t>
  </si>
  <si>
    <t>5.2</t>
  </si>
  <si>
    <t>Recursos propios</t>
  </si>
  <si>
    <t>EGRESOS DE TERCEROS</t>
  </si>
  <si>
    <t>B.</t>
  </si>
  <si>
    <t>C.</t>
  </si>
  <si>
    <t>SALDO DISPONIBLE DEL PERIODO (A-B)</t>
  </si>
  <si>
    <t>D.</t>
  </si>
  <si>
    <t>SALDO DISPONIBLE DEL EJERCICIO (1+C)</t>
  </si>
  <si>
    <t>E.</t>
  </si>
  <si>
    <t>F.</t>
  </si>
  <si>
    <t>SALDO NETO EN TESORERIA (D-E)</t>
  </si>
  <si>
    <t>ACREEDORES</t>
  </si>
  <si>
    <t>Meses</t>
  </si>
  <si>
    <t>Vigencia</t>
  </si>
  <si>
    <t xml:space="preserve">Mes </t>
  </si>
  <si>
    <t>ENTIDAD:</t>
  </si>
  <si>
    <t>cifras en pesos.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</si>
  <si>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</si>
  <si>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</si>
  <si>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</si>
  <si>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</si>
  <si>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</si>
  <si>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</si>
  <si>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</si>
  <si>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</si>
  <si>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</si>
  <si>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</si>
  <si>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</si>
  <si>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</si>
  <si>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2,2,1,1,1</t>
  </si>
  <si>
    <t>Administración Central - Distrito Capital</t>
  </si>
  <si>
    <t>2,2,1,1,1,1</t>
  </si>
  <si>
    <t>2,2,1,1,1,2</t>
  </si>
  <si>
    <t>2,2,1,1,2</t>
  </si>
  <si>
    <t>2,2,1,3,1</t>
  </si>
  <si>
    <t>2.2.1.3.1,1</t>
  </si>
  <si>
    <t>2.2.1.3.1,2</t>
  </si>
  <si>
    <t>2.2.1.3.1,3</t>
  </si>
  <si>
    <t>2.2.1.3.1,4</t>
  </si>
  <si>
    <t>2.2.1.3.1,5</t>
  </si>
  <si>
    <t>2.2.1.3.1,6</t>
  </si>
  <si>
    <t>2.2.1.3.1,7</t>
  </si>
  <si>
    <t>2.2.1.3.1,8</t>
  </si>
  <si>
    <t>2.2.1.3.1,9</t>
  </si>
  <si>
    <t>2.2.1.3.1,10</t>
  </si>
  <si>
    <t>2.2.1.3.1,11</t>
  </si>
  <si>
    <t>2.2.1.3.1,12</t>
  </si>
  <si>
    <t>2.2.1.3.1,13</t>
  </si>
  <si>
    <t>2,2,1,3,2</t>
  </si>
  <si>
    <t>Créditos Vigencias Anteriores</t>
  </si>
  <si>
    <t>RECONOCIMIENTOS (3.1+3.2+3.3+3.4+3.5+3.6)</t>
  </si>
  <si>
    <t>INGRESOS VIGENCIA (2.1+2.2+2.3)</t>
  </si>
  <si>
    <t>Firma</t>
  </si>
  <si>
    <t>NOMBRE TESORERO</t>
  </si>
  <si>
    <t xml:space="preserve">CC. </t>
  </si>
  <si>
    <t>Teléfono:</t>
  </si>
  <si>
    <t>Reservas Presupuestales</t>
  </si>
  <si>
    <t>4.1.6</t>
  </si>
  <si>
    <t>4.3.4</t>
  </si>
  <si>
    <t>G.</t>
  </si>
  <si>
    <t>Recursos funcionamiento vigencia</t>
  </si>
  <si>
    <t>Recursos funcionamiento  reservas presupuestales</t>
  </si>
  <si>
    <t>Transferencias Recibidad de otras Entidades</t>
  </si>
  <si>
    <t>Servicio de la Deuda</t>
  </si>
  <si>
    <t>INGRESOS CORRIENTES - RECURSOS PROPIOS</t>
  </si>
  <si>
    <t>Recursos Inversión Vigencia</t>
  </si>
  <si>
    <t>Propósito General - Ley 715</t>
  </si>
  <si>
    <t>Sistema General de Participaciones Sin Situación de Fondos</t>
  </si>
  <si>
    <t>Recursos KFW</t>
  </si>
  <si>
    <t>Contrapartida Recursos KFW</t>
  </si>
  <si>
    <t>Recursos Plan de Gestión Ambiental - PGA</t>
  </si>
  <si>
    <t>Recursos Sobretasa</t>
  </si>
  <si>
    <t>Contrapartida Recursos Credito CAF</t>
  </si>
  <si>
    <t>Recursos Crédito BID</t>
  </si>
  <si>
    <t>Recursos Crédito Banco Mundial</t>
  </si>
  <si>
    <t>Contrapartida Recursos Credito Banco Mundial</t>
  </si>
  <si>
    <t>Contrapartida Recursos Credito BID</t>
  </si>
  <si>
    <t>Recursos Créxdito CAF</t>
  </si>
  <si>
    <t>Recursos Inversión Reservas Presupuestales</t>
  </si>
  <si>
    <t>Transferencias Recibidas de otras Entidades para Inversión</t>
  </si>
  <si>
    <t>2.2.1.3.1,14</t>
  </si>
  <si>
    <t>PROGRAMA ANUAL DE CAJA - PAC</t>
  </si>
  <si>
    <t>OFICINA DE PLANEACION FINANCERA</t>
  </si>
  <si>
    <t>PAC NO       EJECUTADO</t>
  </si>
  <si>
    <t>Reservas Presupuestales  de Funcionamiento</t>
  </si>
  <si>
    <t>SERVICIO DE LA DEUDA</t>
  </si>
  <si>
    <t>Recursos Propósito General</t>
  </si>
  <si>
    <t>Recursos Sistema General de Participaciones SSF</t>
  </si>
  <si>
    <t>SUSPENSION</t>
  </si>
  <si>
    <t>TOTAL PAGOS (4+5+6)</t>
  </si>
  <si>
    <t>RECURSOS DE DESTINACION ESPECIFICA</t>
  </si>
  <si>
    <t xml:space="preserve">Cra. 30 No. 24-90  PBX: 3385000  www.sdh.gov.co   Información: Línea 195 </t>
  </si>
  <si>
    <t xml:space="preserve">ANEXO INFORMATIVO  A NIVEL DE PROYECTOS  </t>
  </si>
  <si>
    <t>FONDO DE DESARROLLO LOCAL DE TEUSAQUILLO</t>
  </si>
  <si>
    <t>CODIGO</t>
  </si>
  <si>
    <t>NOMBRE</t>
  </si>
  <si>
    <t>PRESUPUESTO 2008</t>
  </si>
  <si>
    <t>DISPONIBILIDAD INICIAL</t>
  </si>
  <si>
    <t>INGRESOS</t>
  </si>
  <si>
    <t>INGRESOS CORRIENTES</t>
  </si>
  <si>
    <t>NO TRIBUTARIOS</t>
  </si>
  <si>
    <t>03</t>
  </si>
  <si>
    <t>Multas</t>
  </si>
  <si>
    <t>04</t>
  </si>
  <si>
    <t>Rentas Contractuales</t>
  </si>
  <si>
    <t>02</t>
  </si>
  <si>
    <t>Arrendamientos</t>
  </si>
  <si>
    <t>Otros Ingresos No Tributarios</t>
  </si>
  <si>
    <t>ADMINISTRACIÓN CENTRAL</t>
  </si>
  <si>
    <t>05</t>
  </si>
  <si>
    <t>Participación Ingresos Corrientes del Distrito</t>
  </si>
  <si>
    <t>01</t>
  </si>
  <si>
    <t>Vigencia Anterior</t>
  </si>
  <si>
    <t>Recursos del Balance</t>
  </si>
  <si>
    <t>Venta de Activos Fijos</t>
  </si>
  <si>
    <t>Rendimientos por operaciones financieras</t>
  </si>
  <si>
    <t>Otros Rendimientos por Operaciones Financieras</t>
  </si>
  <si>
    <t>Excedentes Financieros</t>
  </si>
  <si>
    <t>Otros recursos de capital</t>
  </si>
  <si>
    <t>TOTAL INGRESOS MAS DISPONIBILIDAD INICIAL</t>
  </si>
  <si>
    <t>GASTOS</t>
  </si>
  <si>
    <t>INVERSIÓN</t>
  </si>
  <si>
    <t>DIRECTA</t>
  </si>
  <si>
    <t>BOGOTÁ Sin indiferencia, Un compromiso Social contra la Pobreza y la Exclusión</t>
  </si>
  <si>
    <t>EJE SOCIAL</t>
  </si>
  <si>
    <t xml:space="preserve">Bogotá sin hambre </t>
  </si>
  <si>
    <t>Sostenibilidad y fortalecimiento de restaurantes - comedores y suministro de refrigerios y/o paquetes alimentarios  para la población vulnerable (PGI para una salud integral y de calidad en la Localida 13)</t>
  </si>
  <si>
    <t>Salud para la vida digna</t>
  </si>
  <si>
    <t xml:space="preserve">Atención integral al adulto mayor de la localidad de Teusaquillo con enfásis en hábitos de vida saludable, desarrollo de habilidades para aprovechamiento del tiempo libre y en el cuidado integral de sus semejantes. </t>
  </si>
  <si>
    <t>Promoción y prevención en salud (PGI para una salud integral y de calidad en la Localidad 13)</t>
  </si>
  <si>
    <t>Diseño e implementación de un programa de atención a personas con discapacidad en la Localidad de Teusaquillo</t>
  </si>
  <si>
    <t>Restablecimiento de derechos e inclusion social</t>
  </si>
  <si>
    <t>Sensibilizar a los nucleos familiares que viven situaciones de violencia intrafamiliar y/o abuso sexual</t>
  </si>
  <si>
    <t>06</t>
  </si>
  <si>
    <t>Bogotá con igualdad de oportunidad para las mujeres</t>
  </si>
  <si>
    <t>Elaborar y desarrollar programas para la ejecución de las políticas de igualdad de oportunidades entre géneros</t>
  </si>
  <si>
    <t>07</t>
  </si>
  <si>
    <t>Capacidades y oportunidades para la generación de ingresos y empleo</t>
  </si>
  <si>
    <t>Apoyo y promoción a iniciativas empresariales para la generación de empleo en la Localidad de Teusaquillo</t>
  </si>
  <si>
    <t>08</t>
  </si>
  <si>
    <t>Escuela ciudad y ciudad escuela: La ciudad como escenario de formación y aprendizaje</t>
  </si>
  <si>
    <t>Asistencia pedagógica para el fortalecimiento del sector educativo local</t>
  </si>
  <si>
    <t>09</t>
  </si>
  <si>
    <t>Cultura par la inclusión social</t>
  </si>
  <si>
    <t>Forjar en Teusaquillo una cultura de todos y para todos</t>
  </si>
  <si>
    <t>10</t>
  </si>
  <si>
    <t>Recreación y deporte para todos y todas</t>
  </si>
  <si>
    <t>Fomentar y fortalecer las actividades recreativas y deportivas de la Localidad</t>
  </si>
  <si>
    <t>EJE URBANO REGIONAL</t>
  </si>
  <si>
    <t>11</t>
  </si>
  <si>
    <t>Hábitat desde los barrios y  - UPZ</t>
  </si>
  <si>
    <t>0494</t>
  </si>
  <si>
    <t xml:space="preserve">Reconstrucción, recuperación y mantenimiento de vías secundarias y alternas, andenes y sardineles de la Localidad </t>
  </si>
  <si>
    <t>0123</t>
  </si>
  <si>
    <t>Construcción, adecuación, mantenimiento y arborización de parques y zonas verdes de barrios de la localidad</t>
  </si>
  <si>
    <t>1480</t>
  </si>
  <si>
    <t>Construcción, reforzamiento, adecuación y/o dotación de salones comunales de la Localidad</t>
  </si>
  <si>
    <t>1481</t>
  </si>
  <si>
    <t>Realización de procesos pedagógicos para el cuidado y protección integral del medio ambiente</t>
  </si>
  <si>
    <t>14</t>
  </si>
  <si>
    <t>Región integrada para el desarrollo</t>
  </si>
  <si>
    <t>Fortalecimiento de la red de acopio del programa Bogotá sin hambre</t>
  </si>
  <si>
    <t>15</t>
  </si>
  <si>
    <t>Bogotá productiva</t>
  </si>
  <si>
    <t>Puesta en marcha un plan integral de fomento al turismo y venta de servicios asociados</t>
  </si>
  <si>
    <t>EJE DE RECONCILIACION</t>
  </si>
  <si>
    <t>17</t>
  </si>
  <si>
    <t>Derechos Humanos para todos y todas</t>
  </si>
  <si>
    <t>Atención a poblaciones vulnerables de vendedores informales y habitante de calle de Teusaquillo</t>
  </si>
  <si>
    <t>20</t>
  </si>
  <si>
    <t>Atención integral de violencia, delincuencia y orden público</t>
  </si>
  <si>
    <t>Organización del Plan integral de seguridad y convivencia para Teusaquillo</t>
  </si>
  <si>
    <t>22</t>
  </si>
  <si>
    <t>Bogotá menos vulnerable ante eventos críticos</t>
  </si>
  <si>
    <t>Fortalecimiento del plan de prevención y atención de emergencias en Teusaquillo</t>
  </si>
  <si>
    <t>24</t>
  </si>
  <si>
    <t>Participación para la decisión</t>
  </si>
  <si>
    <t>Promoción y apoyo a las instancias locales de veedurías y control social</t>
  </si>
  <si>
    <t>Fortalecimiento del sistema local de juventud</t>
  </si>
  <si>
    <t>Desarrollo de obras con participación ciudadana</t>
  </si>
  <si>
    <t>Implementación del sistema de formación e información para la participación ciudadana en la Localidad de Teusaquillo</t>
  </si>
  <si>
    <t>OBJETIVO GESTION PUBLICA HUMANA</t>
  </si>
  <si>
    <t>30</t>
  </si>
  <si>
    <t>Administración moderna y humana</t>
  </si>
  <si>
    <t>Fortalecimiento a la capacidad operativa de la Administración Local</t>
  </si>
  <si>
    <t>Acciones de apoyo a Consejos, Comites, Organizaciones, Encuentros Ciudadanos, desarrollo del plan de difusión de la gestión local y de estrategias de comunicación, realización de campañas y demás eventos que promuevan y fortalezcan la relación entre la Administración Local y la comunidad</t>
  </si>
  <si>
    <t>31</t>
  </si>
  <si>
    <t>Localidades modernas y eficaces</t>
  </si>
  <si>
    <t>Cancelación Honorarios y Seguros Ediles Localidad 13</t>
  </si>
  <si>
    <t>Adquisición y adecuación Sede Alcaldía Local de Teusaquillo</t>
  </si>
  <si>
    <t>OBLIGACIONES POR PAGAR</t>
  </si>
  <si>
    <t>DISPONIBILIDAD FINAL</t>
  </si>
  <si>
    <t xml:space="preserve">TOTAL GASTOS MAS DISPONIBILIDAD FINAL </t>
  </si>
  <si>
    <t>Fondo de Desarrollo Local de Teusaquillo</t>
  </si>
  <si>
    <t>enero</t>
  </si>
  <si>
    <t>FDLT</t>
  </si>
  <si>
    <t>SDIS</t>
  </si>
  <si>
    <t>IDRD</t>
  </si>
  <si>
    <t>SALUD</t>
  </si>
  <si>
    <t>IDU</t>
  </si>
  <si>
    <t>SED</t>
  </si>
  <si>
    <t>IDCT</t>
  </si>
  <si>
    <t>IDPAC</t>
  </si>
  <si>
    <t>GOBIERNO</t>
  </si>
  <si>
    <t>AMBIENTE</t>
  </si>
  <si>
    <t>ACUEDUCTO</t>
  </si>
  <si>
    <t>UEL - IDU</t>
  </si>
  <si>
    <t>UEL-IDRD</t>
  </si>
  <si>
    <t>UEL- SED</t>
  </si>
  <si>
    <t>UEL-DAAC</t>
  </si>
  <si>
    <t>UEL-SALUD</t>
  </si>
  <si>
    <t>UEL-GOBIERNO</t>
  </si>
  <si>
    <t>UEL SALUD</t>
  </si>
  <si>
    <t>UEL-IDCT</t>
  </si>
  <si>
    <t>TOTALPAC  EJECUTADO POR MES</t>
  </si>
  <si>
    <t>VALOR  EJECUTADO</t>
  </si>
  <si>
    <t>Programado</t>
  </si>
  <si>
    <t>Ejecutado</t>
  </si>
  <si>
    <t>programado</t>
  </si>
  <si>
    <t>TOTAL</t>
  </si>
  <si>
    <t>SD-AMBIENTE</t>
  </si>
  <si>
    <t>SANDRA JARAMILLO GONZALEZ</t>
  </si>
  <si>
    <t>40,033,038</t>
  </si>
  <si>
    <t>UNIDAD DE PLANEACION FINANCIERA</t>
  </si>
  <si>
    <t>PAC NO EJEC.</t>
  </si>
  <si>
    <t>SALDO DISPONIBLE EN TESORERIA A 31 - XII-2003</t>
  </si>
  <si>
    <t>INGRESOS VIGENCIA   -   (2.1+2.2)</t>
  </si>
  <si>
    <t xml:space="preserve">TRANSFERENCIAS  -  </t>
  </si>
  <si>
    <t>2,2,1</t>
  </si>
  <si>
    <t xml:space="preserve">Administración Central  -  </t>
  </si>
  <si>
    <t>2,2,1,1</t>
  </si>
  <si>
    <t>Inversión Vigencia</t>
  </si>
  <si>
    <t>RECAUDO RECONOCIMIENTOS   -   (3.1+3.2)</t>
  </si>
  <si>
    <t>3.1  Recursos del Distrito (Reservas)</t>
  </si>
  <si>
    <t>3.2 Recursos Propios</t>
  </si>
  <si>
    <t>TOTAL INGRESOS  -  (2+3)</t>
  </si>
  <si>
    <t>PAGOS VIGENCIA  -  (4.1)</t>
  </si>
  <si>
    <t>INVERSION</t>
  </si>
  <si>
    <t>4,1,1</t>
  </si>
  <si>
    <t>Directa Vigencia</t>
  </si>
  <si>
    <t>OBLIGACIONES POR PAGAR (5.1+5.2)</t>
  </si>
  <si>
    <t>Obligaciones por pagar vigencia anterior</t>
  </si>
  <si>
    <t>Obligaciones por pagar Otras Vigencias</t>
  </si>
  <si>
    <t>B</t>
  </si>
  <si>
    <t>TOTAL  PAGOS (4+5)</t>
  </si>
  <si>
    <t>C</t>
  </si>
  <si>
    <t>SALDO DISPONIBLE DEL PERIODO  (A-B)</t>
  </si>
  <si>
    <t>D</t>
  </si>
  <si>
    <t>SALDO DISPONIBLE DEL EJERCICIO  (1+C)</t>
  </si>
  <si>
    <t>E</t>
  </si>
  <si>
    <t>RECURSOS CON DESTINACION ESPECIFICA</t>
  </si>
  <si>
    <t>F</t>
  </si>
  <si>
    <t>SALDO NETO DE TESORERIA  (D-E)</t>
  </si>
  <si>
    <t>V,01</t>
  </si>
  <si>
    <t>MARIA DEL CARMEN AVILA VELASQUEZ</t>
  </si>
  <si>
    <t>RESPONSABLE DE PRESUPUESTO</t>
  </si>
  <si>
    <t>JUAN CARLOS ALMONACID MARTINEZ</t>
  </si>
  <si>
    <t xml:space="preserve">ALCALDE LOCAL TEUSAQUILLO </t>
  </si>
  <si>
    <t xml:space="preserve">  </t>
  </si>
  <si>
    <t>,</t>
  </si>
  <si>
    <t xml:space="preserve">                </t>
  </si>
  <si>
    <t>PROGRAMA ANUAL MENSUALIZADO DE CAJA - PAC - 2017</t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</si>
</sst>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#,##0.0"/>
    <numFmt numFmtId="207" formatCode="0.0000%"/>
    <numFmt numFmtId="208" formatCode="0.0%"/>
    <numFmt numFmtId="209" formatCode="_-* #,##0.0\ _$_-;\-* #,##0.0\ _$_-;_-* &quot;-&quot;??\ _$_-;_-@_-"/>
    <numFmt numFmtId="210" formatCode="_-* #,##0\ _$_-;\-* #,##0\ _$_-;_-* &quot;-&quot;??\ _$_-;_-@_-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[$-C0A]dddd\,\ dd&quot; de &quot;mmmm&quot; de &quot;yyyy"/>
    <numFmt numFmtId="216" formatCode="[$-C0A]d\-mmm\-yy;@"/>
    <numFmt numFmtId="217" formatCode="#,##0.0000"/>
    <numFmt numFmtId="218" formatCode="dd\-mm\-yy;@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0"/>
      <color indexed="22"/>
      <name val="Times New Roman"/>
      <family val="1"/>
    </font>
    <font>
      <b/>
      <sz val="12"/>
      <color indexed="22"/>
      <name val="Times New Roman"/>
      <family val="1"/>
    </font>
    <font>
      <sz val="10"/>
      <color indexed="22"/>
      <name val="Arial"/>
      <family val="2"/>
    </font>
    <font>
      <i/>
      <sz val="10"/>
      <name val="Arial"/>
      <family val="2"/>
    </font>
    <font>
      <b/>
      <sz val="9"/>
      <color indexed="10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theme="3" tint="0.399980008602142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darkUp">
        <bgColor indexed="47"/>
      </patternFill>
    </fill>
    <fill>
      <patternFill patternType="solid">
        <fgColor indexed="47"/>
        <bgColor indexed="64"/>
      </patternFill>
    </fill>
    <fill>
      <patternFill patternType="darkUp">
        <bgColor indexed="22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2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3" fontId="5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6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3" fontId="4" fillId="34" borderId="10" xfId="0" applyNumberFormat="1" applyFont="1" applyFill="1" applyBorder="1" applyAlignment="1">
      <alignment horizontal="center"/>
    </xf>
    <xf numFmtId="3" fontId="6" fillId="34" borderId="11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 horizontal="right"/>
    </xf>
    <xf numFmtId="3" fontId="6" fillId="34" borderId="11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3" fontId="7" fillId="35" borderId="0" xfId="0" applyNumberFormat="1" applyFont="1" applyFill="1" applyAlignment="1">
      <alignment/>
    </xf>
    <xf numFmtId="0" fontId="7" fillId="35" borderId="0" xfId="0" applyFont="1" applyFill="1" applyBorder="1" applyAlignment="1">
      <alignment/>
    </xf>
    <xf numFmtId="3" fontId="4" fillId="35" borderId="0" xfId="0" applyNumberFormat="1" applyFont="1" applyFill="1" applyAlignment="1">
      <alignment/>
    </xf>
    <xf numFmtId="3" fontId="10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11" fillId="35" borderId="0" xfId="0" applyFont="1" applyFill="1" applyAlignment="1">
      <alignment/>
    </xf>
    <xf numFmtId="206" fontId="7" fillId="35" borderId="0" xfId="0" applyNumberFormat="1" applyFont="1" applyFill="1" applyAlignment="1">
      <alignment/>
    </xf>
    <xf numFmtId="3" fontId="11" fillId="35" borderId="0" xfId="0" applyNumberFormat="1" applyFont="1" applyFill="1" applyAlignment="1">
      <alignment horizontal="left"/>
    </xf>
    <xf numFmtId="3" fontId="12" fillId="35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3" fillId="36" borderId="0" xfId="0" applyFont="1" applyFill="1" applyAlignment="1" applyProtection="1">
      <alignment/>
      <protection locked="0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3" fontId="3" fillId="37" borderId="12" xfId="0" applyNumberFormat="1" applyFont="1" applyFill="1" applyBorder="1" applyAlignment="1" applyProtection="1">
      <alignment/>
      <protection locked="0"/>
    </xf>
    <xf numFmtId="3" fontId="3" fillId="37" borderId="13" xfId="0" applyNumberFormat="1" applyFont="1" applyFill="1" applyBorder="1" applyAlignment="1" applyProtection="1">
      <alignment/>
      <protection locked="0"/>
    </xf>
    <xf numFmtId="3" fontId="3" fillId="37" borderId="0" xfId="0" applyNumberFormat="1" applyFont="1" applyFill="1" applyBorder="1" applyAlignment="1" applyProtection="1">
      <alignment/>
      <protection locked="0"/>
    </xf>
    <xf numFmtId="3" fontId="4" fillId="37" borderId="12" xfId="0" applyNumberFormat="1" applyFont="1" applyFill="1" applyBorder="1" applyAlignment="1" applyProtection="1">
      <alignment/>
      <protection locked="0"/>
    </xf>
    <xf numFmtId="3" fontId="4" fillId="37" borderId="13" xfId="0" applyNumberFormat="1" applyFont="1" applyFill="1" applyBorder="1" applyAlignment="1" applyProtection="1">
      <alignment/>
      <protection locked="0"/>
    </xf>
    <xf numFmtId="3" fontId="7" fillId="34" borderId="10" xfId="0" applyNumberFormat="1" applyFont="1" applyFill="1" applyBorder="1" applyAlignment="1" applyProtection="1">
      <alignment/>
      <protection locked="0"/>
    </xf>
    <xf numFmtId="3" fontId="3" fillId="37" borderId="14" xfId="0" applyNumberFormat="1" applyFont="1" applyFill="1" applyBorder="1" applyAlignment="1" applyProtection="1">
      <alignment/>
      <protection locked="0"/>
    </xf>
    <xf numFmtId="0" fontId="9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9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3" fontId="7" fillId="38" borderId="10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 horizontal="left"/>
    </xf>
    <xf numFmtId="3" fontId="3" fillId="37" borderId="12" xfId="0" applyNumberFormat="1" applyFont="1" applyFill="1" applyBorder="1" applyAlignment="1" applyProtection="1">
      <alignment horizontal="right"/>
      <protection locked="0"/>
    </xf>
    <xf numFmtId="206" fontId="4" fillId="37" borderId="12" xfId="0" applyNumberFormat="1" applyFont="1" applyFill="1" applyBorder="1" applyAlignment="1" applyProtection="1">
      <alignment horizontal="right"/>
      <protection locked="0"/>
    </xf>
    <xf numFmtId="3" fontId="4" fillId="37" borderId="0" xfId="0" applyNumberFormat="1" applyFont="1" applyFill="1" applyBorder="1" applyAlignment="1" applyProtection="1">
      <alignment/>
      <protection locked="0"/>
    </xf>
    <xf numFmtId="3" fontId="4" fillId="37" borderId="12" xfId="0" applyNumberFormat="1" applyFont="1" applyFill="1" applyBorder="1" applyAlignment="1" applyProtection="1">
      <alignment horizontal="right"/>
      <protection locked="0"/>
    </xf>
    <xf numFmtId="3" fontId="3" fillId="37" borderId="12" xfId="0" applyNumberFormat="1" applyFont="1" applyFill="1" applyBorder="1" applyAlignment="1" applyProtection="1" quotePrefix="1">
      <alignment horizontal="right"/>
      <protection locked="0"/>
    </xf>
    <xf numFmtId="3" fontId="4" fillId="37" borderId="14" xfId="0" applyNumberFormat="1" applyFont="1" applyFill="1" applyBorder="1" applyAlignment="1" applyProtection="1">
      <alignment horizontal="right"/>
      <protection locked="0"/>
    </xf>
    <xf numFmtId="3" fontId="3" fillId="37" borderId="14" xfId="0" applyNumberFormat="1" applyFont="1" applyFill="1" applyBorder="1" applyAlignment="1" applyProtection="1">
      <alignment horizontal="right"/>
      <protection locked="0"/>
    </xf>
    <xf numFmtId="3" fontId="3" fillId="37" borderId="15" xfId="0" applyNumberFormat="1" applyFont="1" applyFill="1" applyBorder="1" applyAlignment="1" applyProtection="1">
      <alignment/>
      <protection locked="0"/>
    </xf>
    <xf numFmtId="3" fontId="7" fillId="39" borderId="10" xfId="0" applyNumberFormat="1" applyFont="1" applyFill="1" applyBorder="1" applyAlignment="1" applyProtection="1">
      <alignment/>
      <protection/>
    </xf>
    <xf numFmtId="3" fontId="4" fillId="39" borderId="12" xfId="0" applyNumberFormat="1" applyFont="1" applyFill="1" applyBorder="1" applyAlignment="1" applyProtection="1">
      <alignment horizontal="right"/>
      <protection/>
    </xf>
    <xf numFmtId="3" fontId="4" fillId="39" borderId="0" xfId="0" applyNumberFormat="1" applyFont="1" applyFill="1" applyBorder="1" applyAlignment="1" applyProtection="1">
      <alignment/>
      <protection/>
    </xf>
    <xf numFmtId="3" fontId="4" fillId="39" borderId="12" xfId="0" applyNumberFormat="1" applyFont="1" applyFill="1" applyBorder="1" applyAlignment="1" applyProtection="1">
      <alignment/>
      <protection/>
    </xf>
    <xf numFmtId="3" fontId="3" fillId="39" borderId="12" xfId="0" applyNumberFormat="1" applyFont="1" applyFill="1" applyBorder="1" applyAlignment="1" applyProtection="1">
      <alignment horizontal="right"/>
      <protection/>
    </xf>
    <xf numFmtId="3" fontId="3" fillId="39" borderId="0" xfId="0" applyNumberFormat="1" applyFont="1" applyFill="1" applyBorder="1" applyAlignment="1" applyProtection="1">
      <alignment/>
      <protection/>
    </xf>
    <xf numFmtId="3" fontId="3" fillId="39" borderId="12" xfId="0" applyNumberFormat="1" applyFont="1" applyFill="1" applyBorder="1" applyAlignment="1" applyProtection="1">
      <alignment/>
      <protection/>
    </xf>
    <xf numFmtId="3" fontId="4" fillId="39" borderId="10" xfId="0" applyNumberFormat="1" applyFont="1" applyFill="1" applyBorder="1" applyAlignment="1" applyProtection="1">
      <alignment horizontal="right"/>
      <protection/>
    </xf>
    <xf numFmtId="3" fontId="4" fillId="39" borderId="16" xfId="0" applyNumberFormat="1" applyFont="1" applyFill="1" applyBorder="1" applyAlignment="1" applyProtection="1">
      <alignment horizontal="left"/>
      <protection/>
    </xf>
    <xf numFmtId="3" fontId="4" fillId="39" borderId="10" xfId="0" applyNumberFormat="1" applyFont="1" applyFill="1" applyBorder="1" applyAlignment="1" applyProtection="1">
      <alignment/>
      <protection/>
    </xf>
    <xf numFmtId="3" fontId="4" fillId="39" borderId="17" xfId="0" applyNumberFormat="1" applyFont="1" applyFill="1" applyBorder="1" applyAlignment="1" applyProtection="1">
      <alignment/>
      <protection/>
    </xf>
    <xf numFmtId="3" fontId="4" fillId="39" borderId="10" xfId="0" applyNumberFormat="1" applyFont="1" applyFill="1" applyBorder="1" applyAlignment="1" applyProtection="1">
      <alignment horizontal="center"/>
      <protection/>
    </xf>
    <xf numFmtId="3" fontId="4" fillId="38" borderId="10" xfId="0" applyNumberFormat="1" applyFont="1" applyFill="1" applyBorder="1" applyAlignment="1" applyProtection="1">
      <alignment/>
      <protection/>
    </xf>
    <xf numFmtId="3" fontId="4" fillId="39" borderId="14" xfId="0" applyNumberFormat="1" applyFont="1" applyFill="1" applyBorder="1" applyAlignment="1" applyProtection="1">
      <alignment horizontal="center"/>
      <protection/>
    </xf>
    <xf numFmtId="3" fontId="4" fillId="39" borderId="15" xfId="0" applyNumberFormat="1" applyFont="1" applyFill="1" applyBorder="1" applyAlignment="1" applyProtection="1">
      <alignment horizontal="left"/>
      <protection/>
    </xf>
    <xf numFmtId="3" fontId="4" fillId="38" borderId="14" xfId="0" applyNumberFormat="1" applyFont="1" applyFill="1" applyBorder="1" applyAlignment="1" applyProtection="1">
      <alignment/>
      <protection/>
    </xf>
    <xf numFmtId="3" fontId="4" fillId="39" borderId="14" xfId="0" applyNumberFormat="1" applyFont="1" applyFill="1" applyBorder="1" applyAlignment="1" applyProtection="1">
      <alignment/>
      <protection/>
    </xf>
    <xf numFmtId="3" fontId="0" fillId="39" borderId="12" xfId="0" applyNumberFormat="1" applyFont="1" applyFill="1" applyBorder="1" applyAlignment="1" applyProtection="1">
      <alignment/>
      <protection/>
    </xf>
    <xf numFmtId="3" fontId="4" fillId="39" borderId="14" xfId="0" applyNumberFormat="1" applyFont="1" applyFill="1" applyBorder="1" applyAlignment="1" applyProtection="1">
      <alignment/>
      <protection locked="0"/>
    </xf>
    <xf numFmtId="3" fontId="4" fillId="40" borderId="10" xfId="0" applyNumberFormat="1" applyFont="1" applyFill="1" applyBorder="1" applyAlignment="1" applyProtection="1">
      <alignment/>
      <protection/>
    </xf>
    <xf numFmtId="3" fontId="9" fillId="40" borderId="10" xfId="0" applyNumberFormat="1" applyFont="1" applyFill="1" applyBorder="1" applyAlignment="1" applyProtection="1">
      <alignment/>
      <protection/>
    </xf>
    <xf numFmtId="3" fontId="0" fillId="40" borderId="11" xfId="0" applyNumberFormat="1" applyFont="1" applyFill="1" applyBorder="1" applyAlignment="1" applyProtection="1">
      <alignment/>
      <protection/>
    </xf>
    <xf numFmtId="3" fontId="4" fillId="40" borderId="14" xfId="0" applyNumberFormat="1" applyFont="1" applyFill="1" applyBorder="1" applyAlignment="1" applyProtection="1">
      <alignment/>
      <protection/>
    </xf>
    <xf numFmtId="3" fontId="0" fillId="40" borderId="18" xfId="0" applyNumberFormat="1" applyFont="1" applyFill="1" applyBorder="1" applyAlignment="1" applyProtection="1">
      <alignment/>
      <protection/>
    </xf>
    <xf numFmtId="3" fontId="4" fillId="37" borderId="13" xfId="0" applyNumberFormat="1" applyFont="1" applyFill="1" applyBorder="1" applyAlignment="1" applyProtection="1">
      <alignment/>
      <protection/>
    </xf>
    <xf numFmtId="3" fontId="3" fillId="37" borderId="12" xfId="0" applyNumberFormat="1" applyFont="1" applyFill="1" applyBorder="1" applyAlignment="1" applyProtection="1">
      <alignment/>
      <protection/>
    </xf>
    <xf numFmtId="0" fontId="8" fillId="41" borderId="19" xfId="0" applyFont="1" applyFill="1" applyBorder="1" applyAlignment="1">
      <alignment horizontal="center" vertical="center"/>
    </xf>
    <xf numFmtId="0" fontId="8" fillId="41" borderId="20" xfId="0" applyFont="1" applyFill="1" applyBorder="1" applyAlignment="1">
      <alignment horizontal="center" vertical="center"/>
    </xf>
    <xf numFmtId="0" fontId="8" fillId="41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/>
    </xf>
    <xf numFmtId="0" fontId="8" fillId="41" borderId="23" xfId="0" applyFont="1" applyFill="1" applyBorder="1" applyAlignment="1">
      <alignment horizontal="center" vertical="center"/>
    </xf>
    <xf numFmtId="0" fontId="19" fillId="41" borderId="23" xfId="0" applyFont="1" applyFill="1" applyBorder="1" applyAlignment="1">
      <alignment horizontal="center" vertical="center"/>
    </xf>
    <xf numFmtId="0" fontId="19" fillId="41" borderId="24" xfId="0" applyFont="1" applyFill="1" applyBorder="1" applyAlignment="1">
      <alignment horizontal="center" vertical="center"/>
    </xf>
    <xf numFmtId="0" fontId="19" fillId="41" borderId="24" xfId="0" applyFont="1" applyFill="1" applyBorder="1" applyAlignment="1" quotePrefix="1">
      <alignment horizontal="center" vertical="center"/>
    </xf>
    <xf numFmtId="0" fontId="8" fillId="41" borderId="24" xfId="0" applyFont="1" applyFill="1" applyBorder="1" applyAlignment="1">
      <alignment horizontal="center" vertical="center"/>
    </xf>
    <xf numFmtId="0" fontId="8" fillId="41" borderId="25" xfId="0" applyFont="1" applyFill="1" applyBorder="1" applyAlignment="1">
      <alignment horizontal="center" vertical="center"/>
    </xf>
    <xf numFmtId="0" fontId="19" fillId="0" borderId="21" xfId="0" applyFont="1" applyBorder="1" applyAlignment="1">
      <alignment/>
    </xf>
    <xf numFmtId="4" fontId="19" fillId="0" borderId="22" xfId="0" applyNumberFormat="1" applyFont="1" applyFill="1" applyBorder="1" applyAlignment="1">
      <alignment/>
    </xf>
    <xf numFmtId="0" fontId="19" fillId="41" borderId="19" xfId="0" applyFont="1" applyFill="1" applyBorder="1" applyAlignment="1">
      <alignment horizontal="center" vertical="center"/>
    </xf>
    <xf numFmtId="0" fontId="19" fillId="41" borderId="20" xfId="0" applyFont="1" applyFill="1" applyBorder="1" applyAlignment="1">
      <alignment horizontal="center" vertical="center"/>
    </xf>
    <xf numFmtId="0" fontId="19" fillId="41" borderId="20" xfId="0" applyFont="1" applyFill="1" applyBorder="1" applyAlignment="1" quotePrefix="1">
      <alignment horizontal="center" vertical="center"/>
    </xf>
    <xf numFmtId="0" fontId="19" fillId="41" borderId="21" xfId="0" applyFont="1" applyFill="1" applyBorder="1" applyAlignment="1">
      <alignment horizontal="center" vertical="center"/>
    </xf>
    <xf numFmtId="0" fontId="8" fillId="41" borderId="20" xfId="0" applyFont="1" applyFill="1" applyBorder="1" applyAlignment="1" quotePrefix="1">
      <alignment horizontal="center" vertical="center"/>
    </xf>
    <xf numFmtId="0" fontId="8" fillId="0" borderId="21" xfId="0" applyFont="1" applyBorder="1" applyAlignment="1">
      <alignment horizontal="justify"/>
    </xf>
    <xf numFmtId="0" fontId="19" fillId="0" borderId="21" xfId="0" applyFont="1" applyBorder="1" applyAlignment="1">
      <alignment horizontal="justify"/>
    </xf>
    <xf numFmtId="0" fontId="19" fillId="41" borderId="20" xfId="0" applyFont="1" applyFill="1" applyBorder="1" applyAlignment="1">
      <alignment/>
    </xf>
    <xf numFmtId="0" fontId="19" fillId="41" borderId="21" xfId="0" applyFont="1" applyFill="1" applyBorder="1" applyAlignment="1">
      <alignment/>
    </xf>
    <xf numFmtId="0" fontId="8" fillId="41" borderId="23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/>
    </xf>
    <xf numFmtId="0" fontId="8" fillId="41" borderId="26" xfId="0" applyFont="1" applyFill="1" applyBorder="1" applyAlignment="1">
      <alignment/>
    </xf>
    <xf numFmtId="0" fontId="8" fillId="41" borderId="21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4" fontId="20" fillId="0" borderId="22" xfId="0" applyNumberFormat="1" applyFont="1" applyFill="1" applyBorder="1" applyAlignment="1">
      <alignment/>
    </xf>
    <xf numFmtId="0" fontId="20" fillId="0" borderId="21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 quotePrefix="1">
      <alignment/>
    </xf>
    <xf numFmtId="0" fontId="21" fillId="0" borderId="20" xfId="0" applyFont="1" applyFill="1" applyBorder="1" applyAlignment="1" quotePrefix="1">
      <alignment/>
    </xf>
    <xf numFmtId="0" fontId="21" fillId="0" borderId="21" xfId="0" applyFont="1" applyFill="1" applyBorder="1" applyAlignment="1">
      <alignment/>
    </xf>
    <xf numFmtId="0" fontId="20" fillId="0" borderId="21" xfId="0" applyFont="1" applyFill="1" applyBorder="1" applyAlignment="1">
      <alignment horizontal="left"/>
    </xf>
    <xf numFmtId="49" fontId="20" fillId="0" borderId="20" xfId="0" applyNumberFormat="1" applyFont="1" applyFill="1" applyBorder="1" applyAlignment="1">
      <alignment/>
    </xf>
    <xf numFmtId="0" fontId="20" fillId="0" borderId="21" xfId="0" applyFont="1" applyFill="1" applyBorder="1" applyAlignment="1" quotePrefix="1">
      <alignment/>
    </xf>
    <xf numFmtId="0" fontId="20" fillId="0" borderId="21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 quotePrefix="1">
      <alignment/>
    </xf>
    <xf numFmtId="0" fontId="21" fillId="0" borderId="21" xfId="0" applyFont="1" applyFill="1" applyBorder="1" applyAlignment="1">
      <alignment horizontal="left" vertical="center" wrapText="1"/>
    </xf>
    <xf numFmtId="4" fontId="21" fillId="0" borderId="22" xfId="0" applyNumberFormat="1" applyFont="1" applyFill="1" applyBorder="1" applyAlignment="1">
      <alignment/>
    </xf>
    <xf numFmtId="49" fontId="21" fillId="0" borderId="20" xfId="0" applyNumberFormat="1" applyFont="1" applyFill="1" applyBorder="1" applyAlignment="1">
      <alignment/>
    </xf>
    <xf numFmtId="0" fontId="21" fillId="0" borderId="21" xfId="0" applyFont="1" applyFill="1" applyBorder="1" applyAlignment="1">
      <alignment wrapText="1"/>
    </xf>
    <xf numFmtId="0" fontId="20" fillId="0" borderId="21" xfId="0" applyFont="1" applyFill="1" applyBorder="1" applyAlignment="1">
      <alignment horizontal="justify" wrapText="1" shrinkToFit="1"/>
    </xf>
    <xf numFmtId="0" fontId="21" fillId="0" borderId="21" xfId="0" applyFont="1" applyFill="1" applyBorder="1" applyAlignment="1">
      <alignment horizontal="justify" wrapText="1" shrinkToFit="1"/>
    </xf>
    <xf numFmtId="0" fontId="20" fillId="0" borderId="21" xfId="0" applyFont="1" applyBorder="1" applyAlignment="1">
      <alignment horizontal="left" vertical="center" wrapText="1"/>
    </xf>
    <xf numFmtId="49" fontId="21" fillId="0" borderId="21" xfId="0" applyNumberFormat="1" applyFont="1" applyFill="1" applyBorder="1" applyAlignment="1">
      <alignment/>
    </xf>
    <xf numFmtId="0" fontId="20" fillId="0" borderId="21" xfId="0" applyFont="1" applyBorder="1" applyAlignment="1">
      <alignment/>
    </xf>
    <xf numFmtId="0" fontId="21" fillId="0" borderId="27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21" fillId="0" borderId="24" xfId="0" applyFont="1" applyFill="1" applyBorder="1" applyAlignment="1" quotePrefix="1">
      <alignment/>
    </xf>
    <xf numFmtId="0" fontId="21" fillId="0" borderId="25" xfId="0" applyFont="1" applyFill="1" applyBorder="1" applyAlignment="1">
      <alignment/>
    </xf>
    <xf numFmtId="4" fontId="21" fillId="0" borderId="28" xfId="0" applyNumberFormat="1" applyFont="1" applyFill="1" applyBorder="1" applyAlignment="1">
      <alignment/>
    </xf>
    <xf numFmtId="0" fontId="21" fillId="0" borderId="29" xfId="0" applyFont="1" applyFill="1" applyBorder="1" applyAlignment="1">
      <alignment/>
    </xf>
    <xf numFmtId="0" fontId="21" fillId="0" borderId="30" xfId="0" applyFont="1" applyFill="1" applyBorder="1" applyAlignment="1">
      <alignment/>
    </xf>
    <xf numFmtId="0" fontId="21" fillId="0" borderId="30" xfId="0" applyFont="1" applyFill="1" applyBorder="1" applyAlignment="1">
      <alignment horizontal="center"/>
    </xf>
    <xf numFmtId="0" fontId="21" fillId="0" borderId="30" xfId="0" applyFont="1" applyFill="1" applyBorder="1" applyAlignment="1" quotePrefix="1">
      <alignment/>
    </xf>
    <xf numFmtId="0" fontId="21" fillId="0" borderId="31" xfId="0" applyFont="1" applyFill="1" applyBorder="1" applyAlignment="1">
      <alignment/>
    </xf>
    <xf numFmtId="0" fontId="20" fillId="0" borderId="32" xfId="0" applyFont="1" applyBorder="1" applyAlignment="1">
      <alignment horizontal="left" vertical="center" wrapText="1"/>
    </xf>
    <xf numFmtId="4" fontId="21" fillId="0" borderId="33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4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5" fillId="0" borderId="38" xfId="0" applyFont="1" applyBorder="1" applyAlignment="1">
      <alignment/>
    </xf>
    <xf numFmtId="0" fontId="0" fillId="0" borderId="22" xfId="0" applyBorder="1" applyAlignment="1">
      <alignment/>
    </xf>
    <xf numFmtId="0" fontId="66" fillId="0" borderId="38" xfId="0" applyFon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21" fillId="0" borderId="21" xfId="0" applyFont="1" applyBorder="1" applyAlignment="1">
      <alignment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2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" fontId="23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9" fillId="0" borderId="12" xfId="0" applyFont="1" applyBorder="1" applyAlignment="1">
      <alignment/>
    </xf>
    <xf numFmtId="41" fontId="9" fillId="0" borderId="12" xfId="49" applyNumberFormat="1" applyFont="1" applyBorder="1" applyAlignment="1">
      <alignment/>
    </xf>
    <xf numFmtId="0" fontId="9" fillId="0" borderId="14" xfId="0" applyFont="1" applyBorder="1" applyAlignment="1">
      <alignment/>
    </xf>
    <xf numFmtId="41" fontId="9" fillId="0" borderId="14" xfId="49" applyNumberFormat="1" applyFont="1" applyBorder="1" applyAlignment="1">
      <alignment/>
    </xf>
    <xf numFmtId="0" fontId="9" fillId="0" borderId="17" xfId="0" applyFont="1" applyBorder="1" applyAlignment="1">
      <alignment/>
    </xf>
    <xf numFmtId="41" fontId="9" fillId="0" borderId="17" xfId="49" applyNumberFormat="1" applyFont="1" applyBorder="1" applyAlignment="1">
      <alignment/>
    </xf>
    <xf numFmtId="41" fontId="0" fillId="0" borderId="12" xfId="49" applyNumberFormat="1" applyFont="1" applyBorder="1" applyAlignment="1">
      <alignment/>
    </xf>
    <xf numFmtId="21" fontId="9" fillId="0" borderId="12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193" fontId="0" fillId="0" borderId="0" xfId="0" applyNumberFormat="1" applyFont="1" applyBorder="1" applyAlignment="1">
      <alignment/>
    </xf>
    <xf numFmtId="41" fontId="9" fillId="0" borderId="10" xfId="49" applyNumberFormat="1" applyFont="1" applyBorder="1" applyAlignment="1">
      <alignment/>
    </xf>
    <xf numFmtId="0" fontId="0" fillId="0" borderId="39" xfId="0" applyFont="1" applyBorder="1" applyAlignment="1">
      <alignment/>
    </xf>
    <xf numFmtId="41" fontId="0" fillId="0" borderId="39" xfId="49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0" xfId="0" applyFont="1" applyBorder="1" applyAlignment="1">
      <alignment/>
    </xf>
    <xf numFmtId="41" fontId="0" fillId="0" borderId="40" xfId="49" applyNumberFormat="1" applyFont="1" applyBorder="1" applyAlignment="1">
      <alignment/>
    </xf>
    <xf numFmtId="41" fontId="0" fillId="0" borderId="17" xfId="49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41" fontId="9" fillId="0" borderId="12" xfId="49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41" fontId="0" fillId="0" borderId="14" xfId="49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21" fontId="0" fillId="0" borderId="1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67" fillId="0" borderId="35" xfId="0" applyFont="1" applyBorder="1" applyAlignment="1">
      <alignment/>
    </xf>
    <xf numFmtId="4" fontId="0" fillId="0" borderId="0" xfId="0" applyNumberFormat="1" applyFont="1" applyAlignment="1">
      <alignment/>
    </xf>
    <xf numFmtId="0" fontId="65" fillId="0" borderId="0" xfId="0" applyFont="1" applyAlignment="1">
      <alignment/>
    </xf>
    <xf numFmtId="0" fontId="0" fillId="0" borderId="38" xfId="0" applyFont="1" applyBorder="1" applyAlignment="1">
      <alignment/>
    </xf>
    <xf numFmtId="41" fontId="0" fillId="0" borderId="0" xfId="0" applyNumberFormat="1" applyFont="1" applyAlignment="1">
      <alignment/>
    </xf>
    <xf numFmtId="171" fontId="21" fillId="0" borderId="41" xfId="48" applyNumberFormat="1" applyFont="1" applyBorder="1" applyAlignment="1">
      <alignment/>
    </xf>
    <xf numFmtId="0" fontId="13" fillId="35" borderId="0" xfId="0" applyFont="1" applyFill="1" applyAlignment="1">
      <alignment horizontal="center"/>
    </xf>
    <xf numFmtId="3" fontId="18" fillId="33" borderId="15" xfId="0" applyNumberFormat="1" applyFont="1" applyFill="1" applyBorder="1" applyAlignment="1">
      <alignment horizontal="left"/>
    </xf>
    <xf numFmtId="0" fontId="17" fillId="35" borderId="42" xfId="0" applyFont="1" applyFill="1" applyBorder="1" applyAlignment="1" applyProtection="1">
      <alignment horizontal="center"/>
      <protection locked="0"/>
    </xf>
    <xf numFmtId="0" fontId="9" fillId="35" borderId="24" xfId="0" applyFont="1" applyFill="1" applyBorder="1" applyAlignment="1" applyProtection="1">
      <alignment horizontal="center"/>
      <protection locked="0"/>
    </xf>
    <xf numFmtId="3" fontId="6" fillId="34" borderId="17" xfId="0" applyNumberFormat="1" applyFont="1" applyFill="1" applyBorder="1" applyAlignment="1">
      <alignment horizontal="center" vertical="center" wrapText="1"/>
    </xf>
    <xf numFmtId="3" fontId="6" fillId="34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" fillId="36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>
      <alignment horizontal="center"/>
    </xf>
    <xf numFmtId="0" fontId="8" fillId="41" borderId="43" xfId="0" applyFont="1" applyFill="1" applyBorder="1" applyAlignment="1">
      <alignment horizontal="center" vertical="center" wrapText="1"/>
    </xf>
    <xf numFmtId="0" fontId="8" fillId="41" borderId="44" xfId="0" applyFont="1" applyFill="1" applyBorder="1" applyAlignment="1">
      <alignment horizontal="center" vertical="center" wrapText="1"/>
    </xf>
    <xf numFmtId="0" fontId="8" fillId="41" borderId="45" xfId="0" applyFont="1" applyFill="1" applyBorder="1" applyAlignment="1">
      <alignment horizontal="center" vertical="center" wrapText="1"/>
    </xf>
    <xf numFmtId="0" fontId="8" fillId="41" borderId="46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19050</xdr:rowOff>
    </xdr:from>
    <xdr:to>
      <xdr:col>18</xdr:col>
      <xdr:colOff>866775</xdr:colOff>
      <xdr:row>87</xdr:row>
      <xdr:rowOff>161925</xdr:rowOff>
    </xdr:to>
    <xdr:pic>
      <xdr:nvPicPr>
        <xdr:cNvPr id="1" name="Picture 2" descr="fran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68700"/>
          <a:ext cx="21755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0</xdr:row>
      <xdr:rowOff>76200</xdr:rowOff>
    </xdr:from>
    <xdr:to>
      <xdr:col>1</xdr:col>
      <xdr:colOff>781050</xdr:colOff>
      <xdr:row>5</xdr:row>
      <xdr:rowOff>142875</xdr:rowOff>
    </xdr:to>
    <xdr:pic>
      <xdr:nvPicPr>
        <xdr:cNvPr id="2" name="Picture 10" descr="image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76200"/>
          <a:ext cx="1076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CAVILA\Mis%20documentos\MARIA%20DEL%20C.%20AVILA%20VELASQUEZ\2008%20PROGRAMACI&#210;N%20PPTAL\HANDA%20FORMATOS%20POAI%202008%20OCTUBRE%2031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CTAS 2006 10-f.14"/>
      <sheetName val="DISPONIBILIDADINICIAL"/>
      <sheetName val="OBXP HANDA"/>
      <sheetName val="PLANFINANCIEROACTUALIZADO"/>
      <sheetName val="INGRESOS F 10-f.15"/>
      <sheetName val="EDILES"/>
      <sheetName val="G P H F. 10-f.16"/>
      <sheetName val="POAI 2007"/>
      <sheetName val="INGRESOSACUERDO"/>
      <sheetName val="CONTRATACIÒN"/>
      <sheetName val="ANEXO INFORMATIVO"/>
      <sheetName val="POAI 2008"/>
    </sheetNames>
    <sheetDataSet>
      <sheetData sheetId="2">
        <row r="37">
          <cell r="B37">
            <v>10524643225</v>
          </cell>
        </row>
      </sheetData>
      <sheetData sheetId="4">
        <row r="17">
          <cell r="J17">
            <v>80000000</v>
          </cell>
        </row>
        <row r="19">
          <cell r="J19">
            <v>0</v>
          </cell>
        </row>
        <row r="20">
          <cell r="J20">
            <v>21000000</v>
          </cell>
        </row>
        <row r="25">
          <cell r="J25">
            <v>8694138916</v>
          </cell>
        </row>
        <row r="26">
          <cell r="J26">
            <v>0</v>
          </cell>
        </row>
        <row r="30">
          <cell r="J30">
            <v>0</v>
          </cell>
        </row>
        <row r="32">
          <cell r="J32">
            <v>0</v>
          </cell>
        </row>
        <row r="33">
          <cell r="J33">
            <v>0</v>
          </cell>
        </row>
      </sheetData>
      <sheetData sheetId="6">
        <row r="52">
          <cell r="F52">
            <v>767694493.0048001</v>
          </cell>
        </row>
        <row r="53">
          <cell r="F53">
            <v>300000000</v>
          </cell>
        </row>
        <row r="63">
          <cell r="F63">
            <v>0</v>
          </cell>
        </row>
        <row r="64">
          <cell r="F64">
            <v>472073958.28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zoomScale="85" zoomScaleNormal="85" zoomScalePageLayoutView="0" workbookViewId="0" topLeftCell="A31">
      <selection activeCell="L86" sqref="L86"/>
    </sheetView>
  </sheetViews>
  <sheetFormatPr defaultColWidth="11.421875" defaultRowHeight="12.75"/>
  <cols>
    <col min="1" max="1" width="11.28125" style="1" customWidth="1"/>
    <col min="2" max="2" width="50.57421875" style="1" customWidth="1"/>
    <col min="3" max="19" width="15.7109375" style="1" customWidth="1"/>
    <col min="20" max="20" width="3.57421875" style="45" customWidth="1"/>
    <col min="21" max="21" width="20.00390625" style="29" customWidth="1"/>
    <col min="22" max="22" width="15.421875" style="29" customWidth="1"/>
    <col min="23" max="24" width="11.421875" style="45" customWidth="1"/>
    <col min="25" max="26" width="11.421875" style="32" customWidth="1"/>
  </cols>
  <sheetData>
    <row r="1" spans="1:19" ht="15" customHeight="1">
      <c r="A1" s="235" t="s">
        <v>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</row>
    <row r="2" spans="1:19" ht="15" customHeight="1">
      <c r="A2" s="235" t="s">
        <v>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</row>
    <row r="3" spans="1:19" ht="15" customHeight="1">
      <c r="A3" s="235" t="s">
        <v>160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</row>
    <row r="4" spans="1:19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</row>
    <row r="5" spans="1:19" ht="15" customHeight="1">
      <c r="A5" s="235" t="s">
        <v>159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</row>
    <row r="6" spans="1:19" ht="15" customHeight="1">
      <c r="A6" s="235" t="s">
        <v>2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</row>
    <row r="7" spans="1:19" ht="8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4"/>
    </row>
    <row r="8" spans="1:23" ht="15" customHeight="1">
      <c r="A8" s="47" t="s">
        <v>92</v>
      </c>
      <c r="B8" s="28" t="s">
        <v>272</v>
      </c>
      <c r="C8" s="47" t="s">
        <v>91</v>
      </c>
      <c r="D8" s="28">
        <v>2008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"/>
      <c r="U8" s="30"/>
      <c r="V8" s="30"/>
      <c r="W8" s="31"/>
    </row>
    <row r="9" spans="1:23" ht="15" customHeight="1">
      <c r="A9" s="3" t="s">
        <v>93</v>
      </c>
      <c r="B9" s="234" t="s">
        <v>271</v>
      </c>
      <c r="C9" s="234"/>
      <c r="D9" s="234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U9" s="27" t="s">
        <v>90</v>
      </c>
      <c r="V9" s="27" t="s">
        <v>91</v>
      </c>
      <c r="W9" s="31"/>
    </row>
    <row r="10" spans="1:23" ht="11.25" customHeight="1" thickBot="1">
      <c r="A10" s="228"/>
      <c r="B10" s="228"/>
      <c r="C10" s="9"/>
      <c r="D10" s="9"/>
      <c r="E10" s="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48" t="s">
        <v>94</v>
      </c>
      <c r="S10" s="10"/>
      <c r="U10" s="27" t="s">
        <v>95</v>
      </c>
      <c r="V10" s="27">
        <v>2007</v>
      </c>
      <c r="W10" s="31"/>
    </row>
    <row r="11" spans="1:23" ht="18" customHeight="1" thickBot="1">
      <c r="A11" s="11" t="s">
        <v>3</v>
      </c>
      <c r="B11" s="12" t="s">
        <v>4</v>
      </c>
      <c r="C11" s="13" t="s">
        <v>5</v>
      </c>
      <c r="D11" s="13" t="s">
        <v>6</v>
      </c>
      <c r="E11" s="13" t="s">
        <v>166</v>
      </c>
      <c r="F11" s="13" t="s">
        <v>7</v>
      </c>
      <c r="G11" s="13" t="s">
        <v>8</v>
      </c>
      <c r="H11" s="13" t="s">
        <v>9</v>
      </c>
      <c r="I11" s="13" t="s">
        <v>10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15</v>
      </c>
      <c r="O11" s="13" t="s">
        <v>16</v>
      </c>
      <c r="P11" s="13" t="s">
        <v>17</v>
      </c>
      <c r="Q11" s="13" t="s">
        <v>18</v>
      </c>
      <c r="R11" s="231" t="s">
        <v>19</v>
      </c>
      <c r="S11" s="231" t="s">
        <v>161</v>
      </c>
      <c r="U11" s="27" t="s">
        <v>96</v>
      </c>
      <c r="V11" s="27">
        <v>2008</v>
      </c>
      <c r="W11" s="31"/>
    </row>
    <row r="12" spans="1:23" ht="17.25" customHeight="1" thickBot="1">
      <c r="A12" s="14">
        <v>1</v>
      </c>
      <c r="B12" s="15" t="s">
        <v>20</v>
      </c>
      <c r="C12" s="44"/>
      <c r="D12" s="44"/>
      <c r="E12" s="44"/>
      <c r="F12" s="38">
        <v>0</v>
      </c>
      <c r="G12" s="57">
        <f>F78</f>
        <v>8780311447</v>
      </c>
      <c r="H12" s="57">
        <f aca="true" t="shared" si="0" ref="H12:Q12">G78</f>
        <v>8439311447</v>
      </c>
      <c r="I12" s="57">
        <f t="shared" si="0"/>
        <v>7553311447</v>
      </c>
      <c r="J12" s="57">
        <f t="shared" si="0"/>
        <v>7037311447</v>
      </c>
      <c r="K12" s="57">
        <f t="shared" si="0"/>
        <v>6351311447</v>
      </c>
      <c r="L12" s="57">
        <f t="shared" si="0"/>
        <v>14464450363</v>
      </c>
      <c r="M12" s="57">
        <f t="shared" si="0"/>
        <v>13998450363</v>
      </c>
      <c r="N12" s="57">
        <f t="shared" si="0"/>
        <v>13452450363</v>
      </c>
      <c r="O12" s="57">
        <f t="shared" si="0"/>
        <v>13096450363</v>
      </c>
      <c r="P12" s="57">
        <f t="shared" si="0"/>
        <v>12530450363</v>
      </c>
      <c r="Q12" s="57">
        <f t="shared" si="0"/>
        <v>11574450363</v>
      </c>
      <c r="R12" s="233"/>
      <c r="S12" s="232"/>
      <c r="U12" s="27" t="s">
        <v>97</v>
      </c>
      <c r="V12" s="27">
        <v>2009</v>
      </c>
      <c r="W12" s="31"/>
    </row>
    <row r="13" spans="1:23" ht="15" customHeight="1">
      <c r="A13" s="58">
        <v>2</v>
      </c>
      <c r="B13" s="59" t="s">
        <v>129</v>
      </c>
      <c r="C13" s="60">
        <f>C14+C15+C40</f>
        <v>8795138916</v>
      </c>
      <c r="D13" s="60">
        <f aca="true" t="shared" si="1" ref="D13:Q13">D14+D15+D40</f>
        <v>8795138916</v>
      </c>
      <c r="E13" s="60">
        <f t="shared" si="1"/>
        <v>0</v>
      </c>
      <c r="F13" s="60">
        <f t="shared" si="1"/>
        <v>0</v>
      </c>
      <c r="G13" s="60">
        <f t="shared" si="1"/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8694138916</v>
      </c>
      <c r="L13" s="60">
        <f t="shared" si="1"/>
        <v>0</v>
      </c>
      <c r="M13" s="60">
        <f t="shared" si="1"/>
        <v>0</v>
      </c>
      <c r="N13" s="60">
        <f t="shared" si="1"/>
        <v>0</v>
      </c>
      <c r="O13" s="60">
        <f t="shared" si="1"/>
        <v>0</v>
      </c>
      <c r="P13" s="60">
        <f t="shared" si="1"/>
        <v>0</v>
      </c>
      <c r="Q13" s="60">
        <f t="shared" si="1"/>
        <v>0</v>
      </c>
      <c r="R13" s="60">
        <f>R14+R15+R40</f>
        <v>0</v>
      </c>
      <c r="S13" s="60">
        <f>S14+S15+S40</f>
        <v>101000000</v>
      </c>
      <c r="U13" s="27" t="s">
        <v>98</v>
      </c>
      <c r="V13" s="27">
        <v>2010</v>
      </c>
      <c r="W13" s="31"/>
    </row>
    <row r="14" spans="1:23" ht="15" customHeight="1">
      <c r="A14" s="50" t="s">
        <v>21</v>
      </c>
      <c r="B14" s="51" t="s">
        <v>142</v>
      </c>
      <c r="C14" s="36">
        <v>101000000</v>
      </c>
      <c r="D14" s="81">
        <f>+C14-E14</f>
        <v>101000000</v>
      </c>
      <c r="E14" s="33"/>
      <c r="F14" s="34"/>
      <c r="G14" s="34"/>
      <c r="H14" s="35"/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74">
        <f>D14-SUM(F14:R14)</f>
        <v>101000000</v>
      </c>
      <c r="U14" s="27" t="s">
        <v>99</v>
      </c>
      <c r="V14" s="27">
        <v>2011</v>
      </c>
      <c r="W14" s="31"/>
    </row>
    <row r="15" spans="1:23" ht="15" customHeight="1">
      <c r="A15" s="58" t="s">
        <v>22</v>
      </c>
      <c r="B15" s="59" t="s">
        <v>23</v>
      </c>
      <c r="C15" s="60">
        <f>+C16</f>
        <v>8694138916</v>
      </c>
      <c r="D15" s="60">
        <f aca="true" t="shared" si="2" ref="D15:Q15">+D16</f>
        <v>8694138916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0</v>
      </c>
      <c r="K15" s="60">
        <f t="shared" si="2"/>
        <v>8694138916</v>
      </c>
      <c r="L15" s="60">
        <f t="shared" si="2"/>
        <v>0</v>
      </c>
      <c r="M15" s="60">
        <f t="shared" si="2"/>
        <v>0</v>
      </c>
      <c r="N15" s="60">
        <f t="shared" si="2"/>
        <v>0</v>
      </c>
      <c r="O15" s="60">
        <f t="shared" si="2"/>
        <v>0</v>
      </c>
      <c r="P15" s="60">
        <f t="shared" si="2"/>
        <v>0</v>
      </c>
      <c r="Q15" s="60">
        <f t="shared" si="2"/>
        <v>0</v>
      </c>
      <c r="R15" s="60">
        <f>+R16</f>
        <v>0</v>
      </c>
      <c r="S15" s="60">
        <f>+S16</f>
        <v>0</v>
      </c>
      <c r="U15" s="27" t="s">
        <v>100</v>
      </c>
      <c r="V15" s="27">
        <v>2012</v>
      </c>
      <c r="W15" s="31"/>
    </row>
    <row r="16" spans="1:23" ht="15" customHeight="1">
      <c r="A16" s="61" t="s">
        <v>24</v>
      </c>
      <c r="B16" s="62" t="s">
        <v>25</v>
      </c>
      <c r="C16" s="63">
        <f>+C17+C22+C23</f>
        <v>8694138916</v>
      </c>
      <c r="D16" s="63">
        <f aca="true" t="shared" si="3" ref="D16:Q16">+D17+D22+D23</f>
        <v>8694138916</v>
      </c>
      <c r="E16" s="63">
        <f t="shared" si="3"/>
        <v>0</v>
      </c>
      <c r="F16" s="63">
        <f t="shared" si="3"/>
        <v>0</v>
      </c>
      <c r="G16" s="63">
        <f t="shared" si="3"/>
        <v>0</v>
      </c>
      <c r="H16" s="63">
        <f t="shared" si="3"/>
        <v>0</v>
      </c>
      <c r="I16" s="63">
        <f t="shared" si="3"/>
        <v>0</v>
      </c>
      <c r="J16" s="63">
        <f t="shared" si="3"/>
        <v>0</v>
      </c>
      <c r="K16" s="63">
        <f t="shared" si="3"/>
        <v>8694138916</v>
      </c>
      <c r="L16" s="63">
        <f t="shared" si="3"/>
        <v>0</v>
      </c>
      <c r="M16" s="63">
        <f t="shared" si="3"/>
        <v>0</v>
      </c>
      <c r="N16" s="63">
        <f t="shared" si="3"/>
        <v>0</v>
      </c>
      <c r="O16" s="63">
        <f t="shared" si="3"/>
        <v>0</v>
      </c>
      <c r="P16" s="63">
        <f t="shared" si="3"/>
        <v>0</v>
      </c>
      <c r="Q16" s="63">
        <f t="shared" si="3"/>
        <v>0</v>
      </c>
      <c r="R16" s="63">
        <f>+R17+R22+R23</f>
        <v>0</v>
      </c>
      <c r="S16" s="63">
        <f>+S17+S22+S23</f>
        <v>0</v>
      </c>
      <c r="U16" s="27" t="s">
        <v>101</v>
      </c>
      <c r="V16" s="27">
        <v>2013</v>
      </c>
      <c r="W16" s="31"/>
    </row>
    <row r="17" spans="1:23" ht="15" customHeight="1">
      <c r="A17" s="61" t="s">
        <v>26</v>
      </c>
      <c r="B17" s="62" t="s">
        <v>27</v>
      </c>
      <c r="C17" s="63">
        <f>SUM(C18,C21)</f>
        <v>0</v>
      </c>
      <c r="D17" s="63">
        <f aca="true" t="shared" si="4" ref="D17:Q17">SUM(D18,D21)</f>
        <v>0</v>
      </c>
      <c r="E17" s="63">
        <f t="shared" si="4"/>
        <v>0</v>
      </c>
      <c r="F17" s="63">
        <f t="shared" si="4"/>
        <v>0</v>
      </c>
      <c r="G17" s="63">
        <f t="shared" si="4"/>
        <v>0</v>
      </c>
      <c r="H17" s="63">
        <f t="shared" si="4"/>
        <v>0</v>
      </c>
      <c r="I17" s="63">
        <f t="shared" si="4"/>
        <v>0</v>
      </c>
      <c r="J17" s="63">
        <f t="shared" si="4"/>
        <v>0</v>
      </c>
      <c r="K17" s="63">
        <f t="shared" si="4"/>
        <v>0</v>
      </c>
      <c r="L17" s="63">
        <f t="shared" si="4"/>
        <v>0</v>
      </c>
      <c r="M17" s="63">
        <f t="shared" si="4"/>
        <v>0</v>
      </c>
      <c r="N17" s="63">
        <f t="shared" si="4"/>
        <v>0</v>
      </c>
      <c r="O17" s="63">
        <f t="shared" si="4"/>
        <v>0</v>
      </c>
      <c r="P17" s="63">
        <f t="shared" si="4"/>
        <v>0</v>
      </c>
      <c r="Q17" s="63">
        <f t="shared" si="4"/>
        <v>0</v>
      </c>
      <c r="R17" s="63">
        <f>SUM(R18,R21)</f>
        <v>0</v>
      </c>
      <c r="S17" s="63">
        <f>SUM(S18,S21)</f>
        <v>0</v>
      </c>
      <c r="U17" s="27" t="s">
        <v>102</v>
      </c>
      <c r="V17" s="27">
        <v>2014</v>
      </c>
      <c r="W17" s="31"/>
    </row>
    <row r="18" spans="1:23" ht="15" customHeight="1">
      <c r="A18" s="61" t="s">
        <v>107</v>
      </c>
      <c r="B18" s="62" t="s">
        <v>108</v>
      </c>
      <c r="C18" s="63">
        <f>C19+C20</f>
        <v>0</v>
      </c>
      <c r="D18" s="63">
        <f aca="true" t="shared" si="5" ref="D18:Q18">D19+D20</f>
        <v>0</v>
      </c>
      <c r="E18" s="63">
        <f t="shared" si="5"/>
        <v>0</v>
      </c>
      <c r="F18" s="63">
        <f t="shared" si="5"/>
        <v>0</v>
      </c>
      <c r="G18" s="63">
        <f t="shared" si="5"/>
        <v>0</v>
      </c>
      <c r="H18" s="63">
        <f t="shared" si="5"/>
        <v>0</v>
      </c>
      <c r="I18" s="63">
        <f t="shared" si="5"/>
        <v>0</v>
      </c>
      <c r="J18" s="63">
        <f t="shared" si="5"/>
        <v>0</v>
      </c>
      <c r="K18" s="63">
        <f t="shared" si="5"/>
        <v>0</v>
      </c>
      <c r="L18" s="63">
        <f t="shared" si="5"/>
        <v>0</v>
      </c>
      <c r="M18" s="63">
        <f t="shared" si="5"/>
        <v>0</v>
      </c>
      <c r="N18" s="63">
        <f t="shared" si="5"/>
        <v>0</v>
      </c>
      <c r="O18" s="63">
        <f t="shared" si="5"/>
        <v>0</v>
      </c>
      <c r="P18" s="63">
        <f t="shared" si="5"/>
        <v>0</v>
      </c>
      <c r="Q18" s="63">
        <f t="shared" si="5"/>
        <v>0</v>
      </c>
      <c r="R18" s="63">
        <f>R19+R20</f>
        <v>0</v>
      </c>
      <c r="S18" s="63">
        <f>S19+S20</f>
        <v>0</v>
      </c>
      <c r="U18" s="27" t="s">
        <v>103</v>
      </c>
      <c r="V18" s="27">
        <v>2015</v>
      </c>
      <c r="W18" s="31"/>
    </row>
    <row r="19" spans="1:23" ht="15" customHeight="1">
      <c r="A19" s="49" t="s">
        <v>109</v>
      </c>
      <c r="B19" s="35" t="s">
        <v>138</v>
      </c>
      <c r="C19" s="33"/>
      <c r="D19" s="81">
        <f>+C19-E19</f>
        <v>0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  <c r="S19" s="74">
        <f>D19-SUM(F19:R19)</f>
        <v>0</v>
      </c>
      <c r="U19" s="27" t="s">
        <v>104</v>
      </c>
      <c r="W19" s="31"/>
    </row>
    <row r="20" spans="1:23" ht="15" customHeight="1">
      <c r="A20" s="49" t="s">
        <v>110</v>
      </c>
      <c r="B20" s="35" t="s">
        <v>139</v>
      </c>
      <c r="C20" s="33"/>
      <c r="D20" s="81">
        <f>+C20-E20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  <c r="S20" s="74">
        <f>D20-SUM(F20:R20)</f>
        <v>0</v>
      </c>
      <c r="U20" s="27" t="s">
        <v>105</v>
      </c>
      <c r="W20" s="31"/>
    </row>
    <row r="21" spans="1:23" ht="15" customHeight="1">
      <c r="A21" s="49" t="s">
        <v>111</v>
      </c>
      <c r="B21" s="35" t="s">
        <v>140</v>
      </c>
      <c r="C21" s="33"/>
      <c r="D21" s="81">
        <f>+C21-E21</f>
        <v>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  <c r="S21" s="74">
        <f>D21-SUM(F21:R21)</f>
        <v>0</v>
      </c>
      <c r="U21" s="27" t="s">
        <v>106</v>
      </c>
      <c r="W21" s="31"/>
    </row>
    <row r="22" spans="1:23" ht="15" customHeight="1">
      <c r="A22" s="49" t="s">
        <v>28</v>
      </c>
      <c r="B22" s="35" t="s">
        <v>141</v>
      </c>
      <c r="C22" s="33"/>
      <c r="D22" s="81">
        <f>+C22-E22</f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  <c r="S22" s="74">
        <f>D22-SUM(F22:R22)</f>
        <v>0</v>
      </c>
      <c r="U22" s="27"/>
      <c r="V22" s="27"/>
      <c r="W22" s="31"/>
    </row>
    <row r="23" spans="1:23" ht="15" customHeight="1">
      <c r="A23" s="61" t="s">
        <v>29</v>
      </c>
      <c r="B23" s="62" t="s">
        <v>30</v>
      </c>
      <c r="C23" s="63">
        <f>+C24+C39</f>
        <v>8694138916</v>
      </c>
      <c r="D23" s="63">
        <f aca="true" t="shared" si="6" ref="D23:Q23">+D24+D39</f>
        <v>8694138916</v>
      </c>
      <c r="E23" s="63">
        <f t="shared" si="6"/>
        <v>0</v>
      </c>
      <c r="F23" s="63">
        <f t="shared" si="6"/>
        <v>0</v>
      </c>
      <c r="G23" s="63">
        <f t="shared" si="6"/>
        <v>0</v>
      </c>
      <c r="H23" s="63">
        <f t="shared" si="6"/>
        <v>0</v>
      </c>
      <c r="I23" s="63">
        <f t="shared" si="6"/>
        <v>0</v>
      </c>
      <c r="J23" s="63">
        <f t="shared" si="6"/>
        <v>0</v>
      </c>
      <c r="K23" s="63">
        <f t="shared" si="6"/>
        <v>8694138916</v>
      </c>
      <c r="L23" s="63">
        <f t="shared" si="6"/>
        <v>0</v>
      </c>
      <c r="M23" s="63">
        <f t="shared" si="6"/>
        <v>0</v>
      </c>
      <c r="N23" s="63">
        <f t="shared" si="6"/>
        <v>0</v>
      </c>
      <c r="O23" s="63">
        <f t="shared" si="6"/>
        <v>0</v>
      </c>
      <c r="P23" s="63">
        <f t="shared" si="6"/>
        <v>0</v>
      </c>
      <c r="Q23" s="63">
        <f t="shared" si="6"/>
        <v>0</v>
      </c>
      <c r="R23" s="63">
        <f>+R24+R39</f>
        <v>0</v>
      </c>
      <c r="S23" s="63">
        <f>+S24+S39</f>
        <v>0</v>
      </c>
      <c r="U23" s="27"/>
      <c r="V23" s="27"/>
      <c r="W23" s="31"/>
    </row>
    <row r="24" spans="1:23" ht="15" customHeight="1">
      <c r="A24" s="61" t="s">
        <v>112</v>
      </c>
      <c r="B24" s="62" t="s">
        <v>108</v>
      </c>
      <c r="C24" s="63">
        <f>SUM(C25:C38)</f>
        <v>8694138916</v>
      </c>
      <c r="D24" s="63">
        <f aca="true" t="shared" si="7" ref="D24:Q24">SUM(D25:D38)</f>
        <v>8694138916</v>
      </c>
      <c r="E24" s="63">
        <f t="shared" si="7"/>
        <v>0</v>
      </c>
      <c r="F24" s="63">
        <f t="shared" si="7"/>
        <v>0</v>
      </c>
      <c r="G24" s="63">
        <f t="shared" si="7"/>
        <v>0</v>
      </c>
      <c r="H24" s="63">
        <f t="shared" si="7"/>
        <v>0</v>
      </c>
      <c r="I24" s="63">
        <f t="shared" si="7"/>
        <v>0</v>
      </c>
      <c r="J24" s="63">
        <f t="shared" si="7"/>
        <v>0</v>
      </c>
      <c r="K24" s="63">
        <f t="shared" si="7"/>
        <v>8694138916</v>
      </c>
      <c r="L24" s="63">
        <f t="shared" si="7"/>
        <v>0</v>
      </c>
      <c r="M24" s="63">
        <f t="shared" si="7"/>
        <v>0</v>
      </c>
      <c r="N24" s="63">
        <f t="shared" si="7"/>
        <v>0</v>
      </c>
      <c r="O24" s="63">
        <f t="shared" si="7"/>
        <v>0</v>
      </c>
      <c r="P24" s="63">
        <f t="shared" si="7"/>
        <v>0</v>
      </c>
      <c r="Q24" s="63">
        <f t="shared" si="7"/>
        <v>0</v>
      </c>
      <c r="R24" s="63">
        <f>SUM(R25:R38)</f>
        <v>0</v>
      </c>
      <c r="S24" s="63">
        <f>SUM(S25:S38)</f>
        <v>0</v>
      </c>
      <c r="U24" s="27"/>
      <c r="V24" s="27"/>
      <c r="W24" s="31"/>
    </row>
    <row r="25" spans="1:23" ht="15" customHeight="1">
      <c r="A25" s="49" t="s">
        <v>113</v>
      </c>
      <c r="B25" s="35" t="s">
        <v>143</v>
      </c>
      <c r="C25" s="33">
        <v>8694138916</v>
      </c>
      <c r="D25" s="81">
        <f aca="true" t="shared" si="8" ref="D25:D40">+C25-E25</f>
        <v>8694138916</v>
      </c>
      <c r="E25" s="33"/>
      <c r="F25" s="33"/>
      <c r="G25" s="33"/>
      <c r="H25" s="33"/>
      <c r="I25" s="33"/>
      <c r="J25" s="33"/>
      <c r="K25" s="33">
        <v>8694138916</v>
      </c>
      <c r="L25" s="33"/>
      <c r="M25" s="33"/>
      <c r="N25" s="33"/>
      <c r="O25" s="33"/>
      <c r="P25" s="33"/>
      <c r="Q25" s="33"/>
      <c r="R25" s="34"/>
      <c r="S25" s="74">
        <f aca="true" t="shared" si="9" ref="S25:S40">D25-SUM(F25:R25)</f>
        <v>0</v>
      </c>
      <c r="U25" s="27"/>
      <c r="V25" s="27"/>
      <c r="W25" s="31"/>
    </row>
    <row r="26" spans="1:23" ht="15" customHeight="1">
      <c r="A26" s="49" t="s">
        <v>114</v>
      </c>
      <c r="B26" s="35" t="s">
        <v>144</v>
      </c>
      <c r="C26" s="33"/>
      <c r="D26" s="81">
        <f t="shared" si="8"/>
        <v>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74">
        <f t="shared" si="9"/>
        <v>0</v>
      </c>
      <c r="U26" s="27"/>
      <c r="V26" s="27"/>
      <c r="W26" s="31"/>
    </row>
    <row r="27" spans="1:23" ht="15" customHeight="1">
      <c r="A27" s="49" t="s">
        <v>115</v>
      </c>
      <c r="B27" s="35" t="s">
        <v>145</v>
      </c>
      <c r="C27" s="33"/>
      <c r="D27" s="81">
        <f t="shared" si="8"/>
        <v>0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74">
        <f t="shared" si="9"/>
        <v>0</v>
      </c>
      <c r="U27" s="27"/>
      <c r="V27" s="27"/>
      <c r="W27" s="31"/>
    </row>
    <row r="28" spans="1:23" ht="15" customHeight="1">
      <c r="A28" s="49" t="s">
        <v>116</v>
      </c>
      <c r="B28" s="35" t="s">
        <v>152</v>
      </c>
      <c r="C28" s="33"/>
      <c r="D28" s="81">
        <f t="shared" si="8"/>
        <v>0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  <c r="S28" s="74">
        <f t="shared" si="9"/>
        <v>0</v>
      </c>
      <c r="U28" s="27"/>
      <c r="V28" s="27"/>
      <c r="W28" s="31"/>
    </row>
    <row r="29" spans="1:23" ht="15" customHeight="1">
      <c r="A29" s="49" t="s">
        <v>117</v>
      </c>
      <c r="B29" s="35" t="s">
        <v>153</v>
      </c>
      <c r="C29" s="33"/>
      <c r="D29" s="81">
        <f t="shared" si="8"/>
        <v>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  <c r="S29" s="74">
        <f t="shared" si="9"/>
        <v>0</v>
      </c>
      <c r="U29" s="27"/>
      <c r="V29" s="27"/>
      <c r="W29" s="31"/>
    </row>
    <row r="30" spans="1:23" ht="15" customHeight="1">
      <c r="A30" s="49" t="s">
        <v>118</v>
      </c>
      <c r="B30" s="35" t="s">
        <v>151</v>
      </c>
      <c r="C30" s="33"/>
      <c r="D30" s="81">
        <f t="shared" si="8"/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  <c r="S30" s="74">
        <f t="shared" si="9"/>
        <v>0</v>
      </c>
      <c r="U30" s="27"/>
      <c r="V30" s="27"/>
      <c r="W30" s="31"/>
    </row>
    <row r="31" spans="1:23" ht="15" customHeight="1">
      <c r="A31" s="49" t="s">
        <v>119</v>
      </c>
      <c r="B31" s="35" t="s">
        <v>154</v>
      </c>
      <c r="C31" s="33"/>
      <c r="D31" s="81">
        <f t="shared" si="8"/>
        <v>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  <c r="S31" s="74">
        <f t="shared" si="9"/>
        <v>0</v>
      </c>
      <c r="U31" s="27"/>
      <c r="V31" s="27"/>
      <c r="W31" s="31"/>
    </row>
    <row r="32" spans="1:23" ht="15" customHeight="1">
      <c r="A32" s="49" t="s">
        <v>120</v>
      </c>
      <c r="B32" s="35" t="s">
        <v>146</v>
      </c>
      <c r="C32" s="33"/>
      <c r="D32" s="81">
        <f t="shared" si="8"/>
        <v>0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/>
      <c r="S32" s="74">
        <f t="shared" si="9"/>
        <v>0</v>
      </c>
      <c r="U32" s="27"/>
      <c r="V32" s="27"/>
      <c r="W32" s="31"/>
    </row>
    <row r="33" spans="1:23" ht="15" customHeight="1">
      <c r="A33" s="49" t="s">
        <v>121</v>
      </c>
      <c r="B33" s="35" t="s">
        <v>147</v>
      </c>
      <c r="C33" s="33"/>
      <c r="D33" s="81">
        <f t="shared" si="8"/>
        <v>0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74">
        <f t="shared" si="9"/>
        <v>0</v>
      </c>
      <c r="U33" s="27"/>
      <c r="V33" s="27"/>
      <c r="W33" s="31"/>
    </row>
    <row r="34" spans="1:23" ht="15" customHeight="1">
      <c r="A34" s="49" t="s">
        <v>122</v>
      </c>
      <c r="B34" s="35" t="s">
        <v>148</v>
      </c>
      <c r="C34" s="33"/>
      <c r="D34" s="81">
        <f t="shared" si="8"/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/>
      <c r="S34" s="74">
        <f t="shared" si="9"/>
        <v>0</v>
      </c>
      <c r="U34" s="27"/>
      <c r="V34" s="27"/>
      <c r="W34" s="31"/>
    </row>
    <row r="35" spans="1:23" ht="15" customHeight="1">
      <c r="A35" s="49" t="s">
        <v>123</v>
      </c>
      <c r="B35" s="35" t="s">
        <v>149</v>
      </c>
      <c r="C35" s="33"/>
      <c r="D35" s="81">
        <f t="shared" si="8"/>
        <v>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4"/>
      <c r="S35" s="74">
        <f t="shared" si="9"/>
        <v>0</v>
      </c>
      <c r="U35" s="27"/>
      <c r="V35" s="27"/>
      <c r="W35" s="31"/>
    </row>
    <row r="36" spans="1:23" ht="15" customHeight="1">
      <c r="A36" s="49" t="s">
        <v>124</v>
      </c>
      <c r="B36" s="35" t="s">
        <v>155</v>
      </c>
      <c r="C36" s="33"/>
      <c r="D36" s="81">
        <f t="shared" si="8"/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  <c r="S36" s="74">
        <f t="shared" si="9"/>
        <v>0</v>
      </c>
      <c r="U36" s="27"/>
      <c r="V36" s="27"/>
      <c r="W36" s="31"/>
    </row>
    <row r="37" spans="1:23" ht="15" customHeight="1">
      <c r="A37" s="49" t="s">
        <v>125</v>
      </c>
      <c r="B37" s="35" t="s">
        <v>150</v>
      </c>
      <c r="C37" s="33"/>
      <c r="D37" s="81">
        <f t="shared" si="8"/>
        <v>0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  <c r="S37" s="74">
        <f t="shared" si="9"/>
        <v>0</v>
      </c>
      <c r="U37" s="27"/>
      <c r="V37" s="27"/>
      <c r="W37" s="31"/>
    </row>
    <row r="38" spans="1:23" ht="15" customHeight="1">
      <c r="A38" s="49" t="s">
        <v>158</v>
      </c>
      <c r="B38" s="35" t="s">
        <v>156</v>
      </c>
      <c r="C38" s="33"/>
      <c r="D38" s="81">
        <f t="shared" si="8"/>
        <v>0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74">
        <f t="shared" si="9"/>
        <v>0</v>
      </c>
      <c r="U38" s="27"/>
      <c r="V38" s="27"/>
      <c r="W38" s="31"/>
    </row>
    <row r="39" spans="1:23" ht="15" customHeight="1">
      <c r="A39" s="49" t="s">
        <v>126</v>
      </c>
      <c r="B39" s="35" t="s">
        <v>157</v>
      </c>
      <c r="C39" s="33"/>
      <c r="D39" s="81">
        <f t="shared" si="8"/>
        <v>0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74">
        <f t="shared" si="9"/>
        <v>0</v>
      </c>
      <c r="U39" s="27"/>
      <c r="V39" s="27"/>
      <c r="W39" s="31"/>
    </row>
    <row r="40" spans="1:23" ht="15" customHeight="1">
      <c r="A40" s="52" t="s">
        <v>34</v>
      </c>
      <c r="B40" s="51" t="s">
        <v>35</v>
      </c>
      <c r="C40" s="36"/>
      <c r="D40" s="81">
        <f t="shared" si="8"/>
        <v>0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  <c r="S40" s="74">
        <f t="shared" si="9"/>
        <v>0</v>
      </c>
      <c r="T40" s="46"/>
      <c r="U40" s="27"/>
      <c r="V40" s="27"/>
      <c r="W40" s="31"/>
    </row>
    <row r="41" spans="1:23" ht="15" customHeight="1">
      <c r="A41" s="58">
        <v>3</v>
      </c>
      <c r="B41" s="59" t="s">
        <v>128</v>
      </c>
      <c r="C41" s="60">
        <f>SUM(C42:C47)</f>
        <v>0</v>
      </c>
      <c r="D41" s="60">
        <f aca="true" t="shared" si="10" ref="D41:Q41">SUM(D42:D47)</f>
        <v>0</v>
      </c>
      <c r="E41" s="60">
        <f t="shared" si="10"/>
        <v>0</v>
      </c>
      <c r="F41" s="60">
        <f t="shared" si="10"/>
        <v>8869311447</v>
      </c>
      <c r="G41" s="60">
        <f t="shared" si="10"/>
        <v>0</v>
      </c>
      <c r="H41" s="60">
        <f t="shared" si="10"/>
        <v>0</v>
      </c>
      <c r="I41" s="60">
        <f t="shared" si="10"/>
        <v>0</v>
      </c>
      <c r="J41" s="60">
        <f t="shared" si="10"/>
        <v>0</v>
      </c>
      <c r="K41" s="60">
        <f t="shared" si="10"/>
        <v>0</v>
      </c>
      <c r="L41" s="60">
        <f t="shared" si="10"/>
        <v>0</v>
      </c>
      <c r="M41" s="60">
        <f t="shared" si="10"/>
        <v>0</v>
      </c>
      <c r="N41" s="60">
        <f t="shared" si="10"/>
        <v>0</v>
      </c>
      <c r="O41" s="60">
        <f t="shared" si="10"/>
        <v>0</v>
      </c>
      <c r="P41" s="60">
        <f t="shared" si="10"/>
        <v>0</v>
      </c>
      <c r="Q41" s="60">
        <f t="shared" si="10"/>
        <v>0</v>
      </c>
      <c r="R41" s="60">
        <f>SUM(R42:R47)</f>
        <v>0</v>
      </c>
      <c r="S41" s="60">
        <f>SUM(S42:S47)</f>
        <v>-8869311447</v>
      </c>
      <c r="U41" s="27"/>
      <c r="V41" s="27"/>
      <c r="W41" s="31"/>
    </row>
    <row r="42" spans="1:23" ht="15" customHeight="1">
      <c r="A42" s="49" t="s">
        <v>36</v>
      </c>
      <c r="B42" s="35" t="s">
        <v>37</v>
      </c>
      <c r="C42" s="33"/>
      <c r="D42" s="81">
        <f aca="true" t="shared" si="11" ref="D42:D48">+C42-E42</f>
        <v>0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  <c r="S42" s="74">
        <f aca="true" t="shared" si="12" ref="S42:S48">D42-SUM(F42:R42)</f>
        <v>0</v>
      </c>
      <c r="U42" s="27"/>
      <c r="V42" s="27"/>
      <c r="W42" s="31"/>
    </row>
    <row r="43" spans="1:19" ht="15" customHeight="1">
      <c r="A43" s="49" t="s">
        <v>38</v>
      </c>
      <c r="B43" s="35" t="s">
        <v>39</v>
      </c>
      <c r="C43" s="33"/>
      <c r="D43" s="81">
        <f t="shared" si="11"/>
        <v>0</v>
      </c>
      <c r="E43" s="33"/>
      <c r="F43" s="33">
        <v>8869311447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4"/>
      <c r="S43" s="74">
        <f t="shared" si="12"/>
        <v>-8869311447</v>
      </c>
    </row>
    <row r="44" spans="1:19" ht="15" customHeight="1">
      <c r="A44" s="53" t="s">
        <v>40</v>
      </c>
      <c r="B44" s="35" t="s">
        <v>41</v>
      </c>
      <c r="C44" s="33"/>
      <c r="D44" s="81">
        <f t="shared" si="11"/>
        <v>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4"/>
      <c r="S44" s="74">
        <f t="shared" si="12"/>
        <v>0</v>
      </c>
    </row>
    <row r="45" spans="1:19" ht="15" customHeight="1">
      <c r="A45" s="53" t="s">
        <v>42</v>
      </c>
      <c r="B45" s="35" t="s">
        <v>43</v>
      </c>
      <c r="C45" s="33"/>
      <c r="D45" s="81">
        <f t="shared" si="11"/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4"/>
      <c r="S45" s="74">
        <f t="shared" si="12"/>
        <v>0</v>
      </c>
    </row>
    <row r="46" spans="1:19" ht="15" customHeight="1">
      <c r="A46" s="53" t="s">
        <v>44</v>
      </c>
      <c r="B46" s="35" t="s">
        <v>45</v>
      </c>
      <c r="C46" s="33"/>
      <c r="D46" s="81">
        <f t="shared" si="11"/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  <c r="S46" s="74">
        <f t="shared" si="12"/>
        <v>0</v>
      </c>
    </row>
    <row r="47" spans="1:20" ht="15" customHeight="1">
      <c r="A47" s="53" t="s">
        <v>46</v>
      </c>
      <c r="B47" s="35" t="s">
        <v>127</v>
      </c>
      <c r="C47" s="33"/>
      <c r="D47" s="81">
        <f t="shared" si="11"/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  <c r="S47" s="74">
        <f t="shared" si="12"/>
        <v>0</v>
      </c>
      <c r="T47" s="46"/>
    </row>
    <row r="48" spans="1:19" ht="15" customHeight="1" thickBot="1">
      <c r="A48" s="54">
        <v>4</v>
      </c>
      <c r="B48" s="51" t="s">
        <v>47</v>
      </c>
      <c r="C48" s="39"/>
      <c r="D48" s="81">
        <f t="shared" si="11"/>
        <v>0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4"/>
      <c r="S48" s="74">
        <f t="shared" si="12"/>
        <v>0</v>
      </c>
    </row>
    <row r="49" spans="1:19" ht="15" customHeight="1" thickBot="1">
      <c r="A49" s="64" t="s">
        <v>48</v>
      </c>
      <c r="B49" s="65" t="s">
        <v>49</v>
      </c>
      <c r="C49" s="66">
        <f>C13+C41+C48</f>
        <v>8795138916</v>
      </c>
      <c r="D49" s="66">
        <f aca="true" t="shared" si="13" ref="D49:Q49">D13+D41+D48</f>
        <v>8795138916</v>
      </c>
      <c r="E49" s="66">
        <f t="shared" si="13"/>
        <v>0</v>
      </c>
      <c r="F49" s="66">
        <f t="shared" si="13"/>
        <v>8869311447</v>
      </c>
      <c r="G49" s="66">
        <f t="shared" si="13"/>
        <v>0</v>
      </c>
      <c r="H49" s="66">
        <f t="shared" si="13"/>
        <v>0</v>
      </c>
      <c r="I49" s="66">
        <f t="shared" si="13"/>
        <v>0</v>
      </c>
      <c r="J49" s="66">
        <f t="shared" si="13"/>
        <v>0</v>
      </c>
      <c r="K49" s="66">
        <f t="shared" si="13"/>
        <v>8694138916</v>
      </c>
      <c r="L49" s="66">
        <f t="shared" si="13"/>
        <v>0</v>
      </c>
      <c r="M49" s="66">
        <f t="shared" si="13"/>
        <v>0</v>
      </c>
      <c r="N49" s="66">
        <f t="shared" si="13"/>
        <v>0</v>
      </c>
      <c r="O49" s="66">
        <f t="shared" si="13"/>
        <v>0</v>
      </c>
      <c r="P49" s="66">
        <f t="shared" si="13"/>
        <v>0</v>
      </c>
      <c r="Q49" s="66">
        <f t="shared" si="13"/>
        <v>0</v>
      </c>
      <c r="R49" s="66">
        <f>R13+R41+R48</f>
        <v>0</v>
      </c>
      <c r="S49" s="66">
        <f>S13+S41+S48</f>
        <v>-8768311447</v>
      </c>
    </row>
    <row r="50" spans="1:19" ht="15" customHeight="1">
      <c r="A50" s="58">
        <v>4</v>
      </c>
      <c r="B50" s="59" t="s">
        <v>50</v>
      </c>
      <c r="C50" s="60">
        <f>C51+C58+C59</f>
        <v>0</v>
      </c>
      <c r="D50" s="60">
        <f aca="true" t="shared" si="14" ref="D50:Q50">D51+D58+D59</f>
        <v>0</v>
      </c>
      <c r="E50" s="60">
        <f t="shared" si="14"/>
        <v>0</v>
      </c>
      <c r="F50" s="60">
        <f t="shared" si="14"/>
        <v>89000000</v>
      </c>
      <c r="G50" s="60">
        <f t="shared" si="14"/>
        <v>341000000</v>
      </c>
      <c r="H50" s="60">
        <f t="shared" si="14"/>
        <v>886000000</v>
      </c>
      <c r="I50" s="60">
        <f t="shared" si="14"/>
        <v>516000000</v>
      </c>
      <c r="J50" s="60">
        <f t="shared" si="14"/>
        <v>686000000</v>
      </c>
      <c r="K50" s="60">
        <f t="shared" si="14"/>
        <v>581000000</v>
      </c>
      <c r="L50" s="60">
        <f t="shared" si="14"/>
        <v>466000000</v>
      </c>
      <c r="M50" s="60">
        <f t="shared" si="14"/>
        <v>546000000</v>
      </c>
      <c r="N50" s="60">
        <f t="shared" si="14"/>
        <v>356000000</v>
      </c>
      <c r="O50" s="60">
        <f t="shared" si="14"/>
        <v>566000000</v>
      </c>
      <c r="P50" s="60">
        <f t="shared" si="14"/>
        <v>956000000</v>
      </c>
      <c r="Q50" s="60">
        <f t="shared" si="14"/>
        <v>3575768451</v>
      </c>
      <c r="R50" s="60">
        <f>R51+R58+R59</f>
        <v>9755013690</v>
      </c>
      <c r="S50" s="60">
        <f>S51+S58+S59</f>
        <v>-19319782141</v>
      </c>
    </row>
    <row r="51" spans="1:19" ht="15" customHeight="1">
      <c r="A51" s="58" t="s">
        <v>51</v>
      </c>
      <c r="B51" s="59" t="s">
        <v>52</v>
      </c>
      <c r="C51" s="60">
        <f>SUM(C52:C57)</f>
        <v>0</v>
      </c>
      <c r="D51" s="60">
        <f aca="true" t="shared" si="15" ref="D51:Q51">SUM(D52:D57)</f>
        <v>0</v>
      </c>
      <c r="E51" s="60">
        <f t="shared" si="15"/>
        <v>0</v>
      </c>
      <c r="F51" s="60">
        <f t="shared" si="15"/>
        <v>0</v>
      </c>
      <c r="G51" s="60">
        <f t="shared" si="15"/>
        <v>0</v>
      </c>
      <c r="H51" s="60">
        <f t="shared" si="15"/>
        <v>0</v>
      </c>
      <c r="I51" s="60">
        <f t="shared" si="15"/>
        <v>0</v>
      </c>
      <c r="J51" s="60">
        <f t="shared" si="15"/>
        <v>0</v>
      </c>
      <c r="K51" s="60">
        <f t="shared" si="15"/>
        <v>0</v>
      </c>
      <c r="L51" s="60">
        <f t="shared" si="15"/>
        <v>0</v>
      </c>
      <c r="M51" s="60">
        <f t="shared" si="15"/>
        <v>0</v>
      </c>
      <c r="N51" s="60">
        <f t="shared" si="15"/>
        <v>0</v>
      </c>
      <c r="O51" s="60">
        <f t="shared" si="15"/>
        <v>0</v>
      </c>
      <c r="P51" s="60">
        <f t="shared" si="15"/>
        <v>0</v>
      </c>
      <c r="Q51" s="60">
        <f t="shared" si="15"/>
        <v>0</v>
      </c>
      <c r="R51" s="60">
        <f>SUM(R52:R57)</f>
        <v>0</v>
      </c>
      <c r="S51" s="60">
        <f>SUM(S52:S57)</f>
        <v>0</v>
      </c>
    </row>
    <row r="52" spans="1:19" ht="15" customHeight="1">
      <c r="A52" s="49" t="s">
        <v>53</v>
      </c>
      <c r="B52" s="35" t="s">
        <v>54</v>
      </c>
      <c r="C52" s="33"/>
      <c r="D52" s="82">
        <f>+C52-E52</f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/>
      <c r="S52" s="74">
        <f aca="true" t="shared" si="16" ref="S52:S58">D52-SUM(F52:R52)</f>
        <v>0</v>
      </c>
    </row>
    <row r="53" spans="1:19" ht="15" customHeight="1">
      <c r="A53" s="49" t="s">
        <v>55</v>
      </c>
      <c r="B53" s="35" t="s">
        <v>56</v>
      </c>
      <c r="C53" s="33"/>
      <c r="D53" s="82">
        <f aca="true" t="shared" si="17" ref="D53:D58">+C53-E53</f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/>
      <c r="S53" s="74">
        <f t="shared" si="16"/>
        <v>0</v>
      </c>
    </row>
    <row r="54" spans="1:19" ht="15" customHeight="1">
      <c r="A54" s="49" t="s">
        <v>57</v>
      </c>
      <c r="B54" s="35" t="s">
        <v>58</v>
      </c>
      <c r="C54" s="33"/>
      <c r="D54" s="82">
        <f t="shared" si="17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4"/>
      <c r="S54" s="74">
        <f t="shared" si="16"/>
        <v>0</v>
      </c>
    </row>
    <row r="55" spans="1:19" ht="15" customHeight="1">
      <c r="A55" s="49" t="s">
        <v>59</v>
      </c>
      <c r="B55" s="35" t="s">
        <v>60</v>
      </c>
      <c r="C55" s="33"/>
      <c r="D55" s="82">
        <f t="shared" si="17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  <c r="S55" s="74">
        <f t="shared" si="16"/>
        <v>0</v>
      </c>
    </row>
    <row r="56" spans="1:19" ht="15" customHeight="1">
      <c r="A56" s="49" t="s">
        <v>61</v>
      </c>
      <c r="B56" s="35" t="s">
        <v>62</v>
      </c>
      <c r="C56" s="33"/>
      <c r="D56" s="82">
        <f t="shared" si="17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4"/>
      <c r="S56" s="74">
        <f t="shared" si="16"/>
        <v>0</v>
      </c>
    </row>
    <row r="57" spans="1:19" ht="15" customHeight="1">
      <c r="A57" s="49" t="s">
        <v>135</v>
      </c>
      <c r="B57" s="35" t="s">
        <v>162</v>
      </c>
      <c r="C57" s="33"/>
      <c r="D57" s="82">
        <f t="shared" si="17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4"/>
      <c r="S57" s="74">
        <f t="shared" si="16"/>
        <v>0</v>
      </c>
    </row>
    <row r="58" spans="1:19" ht="15" customHeight="1">
      <c r="A58" s="52" t="s">
        <v>63</v>
      </c>
      <c r="B58" s="51" t="s">
        <v>163</v>
      </c>
      <c r="C58" s="36"/>
      <c r="D58" s="82">
        <f t="shared" si="17"/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7"/>
      <c r="S58" s="74">
        <f t="shared" si="16"/>
        <v>0</v>
      </c>
    </row>
    <row r="59" spans="1:19" ht="15" customHeight="1">
      <c r="A59" s="58" t="s">
        <v>64</v>
      </c>
      <c r="B59" s="59" t="s">
        <v>65</v>
      </c>
      <c r="C59" s="60">
        <f>+C60+C66+C67+C68</f>
        <v>0</v>
      </c>
      <c r="D59" s="60">
        <f aca="true" t="shared" si="18" ref="D59:Q59">+D60+D66+D67+D68</f>
        <v>0</v>
      </c>
      <c r="E59" s="60">
        <f t="shared" si="18"/>
        <v>0</v>
      </c>
      <c r="F59" s="60">
        <f t="shared" si="18"/>
        <v>89000000</v>
      </c>
      <c r="G59" s="60">
        <f t="shared" si="18"/>
        <v>341000000</v>
      </c>
      <c r="H59" s="60">
        <f t="shared" si="18"/>
        <v>886000000</v>
      </c>
      <c r="I59" s="60">
        <f t="shared" si="18"/>
        <v>516000000</v>
      </c>
      <c r="J59" s="60">
        <f t="shared" si="18"/>
        <v>686000000</v>
      </c>
      <c r="K59" s="60">
        <f t="shared" si="18"/>
        <v>581000000</v>
      </c>
      <c r="L59" s="60">
        <f t="shared" si="18"/>
        <v>466000000</v>
      </c>
      <c r="M59" s="60">
        <f t="shared" si="18"/>
        <v>546000000</v>
      </c>
      <c r="N59" s="60">
        <f t="shared" si="18"/>
        <v>356000000</v>
      </c>
      <c r="O59" s="60">
        <f t="shared" si="18"/>
        <v>566000000</v>
      </c>
      <c r="P59" s="60">
        <f t="shared" si="18"/>
        <v>956000000</v>
      </c>
      <c r="Q59" s="60">
        <f t="shared" si="18"/>
        <v>3575768451</v>
      </c>
      <c r="R59" s="60">
        <f>+R60+R66+R67+R68</f>
        <v>9755013690</v>
      </c>
      <c r="S59" s="60">
        <f>+S60+S66+S67+S68</f>
        <v>-19319782141</v>
      </c>
    </row>
    <row r="60" spans="1:19" ht="15" customHeight="1">
      <c r="A60" s="61" t="s">
        <v>66</v>
      </c>
      <c r="B60" s="62" t="s">
        <v>67</v>
      </c>
      <c r="C60" s="63">
        <f>SUM(C61:C65)</f>
        <v>0</v>
      </c>
      <c r="D60" s="63">
        <f aca="true" t="shared" si="19" ref="D60:Q60">SUM(D61:D65)</f>
        <v>0</v>
      </c>
      <c r="E60" s="63">
        <f t="shared" si="19"/>
        <v>0</v>
      </c>
      <c r="F60" s="63">
        <f t="shared" si="19"/>
        <v>39000000</v>
      </c>
      <c r="G60" s="63">
        <f t="shared" si="19"/>
        <v>41000000</v>
      </c>
      <c r="H60" s="63">
        <f t="shared" si="19"/>
        <v>86000000</v>
      </c>
      <c r="I60" s="63">
        <f t="shared" si="19"/>
        <v>66000000</v>
      </c>
      <c r="J60" s="63">
        <f t="shared" si="19"/>
        <v>86000000</v>
      </c>
      <c r="K60" s="63">
        <f t="shared" si="19"/>
        <v>81000000</v>
      </c>
      <c r="L60" s="63">
        <f t="shared" si="19"/>
        <v>66000000</v>
      </c>
      <c r="M60" s="63">
        <f t="shared" si="19"/>
        <v>96000000</v>
      </c>
      <c r="N60" s="63">
        <f t="shared" si="19"/>
        <v>156000000</v>
      </c>
      <c r="O60" s="63">
        <f t="shared" si="19"/>
        <v>166000000</v>
      </c>
      <c r="P60" s="63">
        <f t="shared" si="19"/>
        <v>256000000</v>
      </c>
      <c r="Q60" s="63">
        <f t="shared" si="19"/>
        <v>575768451</v>
      </c>
      <c r="R60" s="63">
        <f>SUM(R61:R65)</f>
        <v>7080370465</v>
      </c>
      <c r="S60" s="63">
        <f>SUM(S61:S65)</f>
        <v>-8795138916</v>
      </c>
    </row>
    <row r="61" spans="1:19" ht="15" customHeight="1">
      <c r="A61" s="49" t="s">
        <v>68</v>
      </c>
      <c r="B61" s="35" t="s">
        <v>31</v>
      </c>
      <c r="C61" s="33"/>
      <c r="D61" s="82">
        <f aca="true" t="shared" si="20" ref="D61:D68">+C61-E61</f>
        <v>0</v>
      </c>
      <c r="E61" s="33"/>
      <c r="F61" s="33">
        <v>39000000</v>
      </c>
      <c r="G61" s="33">
        <v>41000000</v>
      </c>
      <c r="H61" s="33">
        <v>86000000</v>
      </c>
      <c r="I61" s="33">
        <v>66000000</v>
      </c>
      <c r="J61" s="33">
        <v>86000000</v>
      </c>
      <c r="K61" s="33">
        <v>81000000</v>
      </c>
      <c r="L61" s="33">
        <v>66000000</v>
      </c>
      <c r="M61" s="33">
        <v>96000000</v>
      </c>
      <c r="N61" s="33">
        <v>156000000</v>
      </c>
      <c r="O61" s="33">
        <v>166000000</v>
      </c>
      <c r="P61" s="33">
        <v>256000000</v>
      </c>
      <c r="Q61" s="33">
        <v>575768451</v>
      </c>
      <c r="R61" s="34">
        <v>7080370465</v>
      </c>
      <c r="S61" s="74">
        <f aca="true" t="shared" si="21" ref="S61:S68">D61-SUM(F61:R61)</f>
        <v>-8795138916</v>
      </c>
    </row>
    <row r="62" spans="1:19" ht="15" customHeight="1">
      <c r="A62" s="49" t="s">
        <v>69</v>
      </c>
      <c r="B62" s="35" t="s">
        <v>164</v>
      </c>
      <c r="C62" s="33"/>
      <c r="D62" s="82">
        <f t="shared" si="20"/>
        <v>0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4"/>
      <c r="S62" s="74">
        <f t="shared" si="21"/>
        <v>0</v>
      </c>
    </row>
    <row r="63" spans="1:19" ht="15" customHeight="1">
      <c r="A63" s="49" t="s">
        <v>70</v>
      </c>
      <c r="B63" s="35" t="s">
        <v>165</v>
      </c>
      <c r="C63" s="33"/>
      <c r="D63" s="82">
        <f t="shared" si="20"/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4"/>
      <c r="S63" s="74">
        <f t="shared" si="21"/>
        <v>0</v>
      </c>
    </row>
    <row r="64" spans="1:19" ht="15" customHeight="1">
      <c r="A64" s="49" t="s">
        <v>71</v>
      </c>
      <c r="B64" s="35" t="s">
        <v>32</v>
      </c>
      <c r="C64" s="33"/>
      <c r="D64" s="82">
        <f t="shared" si="20"/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4"/>
      <c r="S64" s="74">
        <f t="shared" si="21"/>
        <v>0</v>
      </c>
    </row>
    <row r="65" spans="1:19" ht="15" customHeight="1">
      <c r="A65" s="49" t="s">
        <v>72</v>
      </c>
      <c r="B65" s="35" t="s">
        <v>33</v>
      </c>
      <c r="C65" s="33"/>
      <c r="D65" s="82">
        <f t="shared" si="20"/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4"/>
      <c r="S65" s="74">
        <f t="shared" si="21"/>
        <v>0</v>
      </c>
    </row>
    <row r="66" spans="1:19" ht="15" customHeight="1">
      <c r="A66" s="49" t="s">
        <v>73</v>
      </c>
      <c r="B66" s="35" t="s">
        <v>74</v>
      </c>
      <c r="C66" s="33"/>
      <c r="D66" s="82">
        <f t="shared" si="20"/>
        <v>0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74">
        <f t="shared" si="21"/>
        <v>0</v>
      </c>
    </row>
    <row r="67" spans="1:19" ht="15" customHeight="1">
      <c r="A67" s="49" t="s">
        <v>75</v>
      </c>
      <c r="B67" s="35" t="s">
        <v>62</v>
      </c>
      <c r="C67" s="33"/>
      <c r="D67" s="82">
        <f t="shared" si="20"/>
        <v>0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4"/>
      <c r="S67" s="74">
        <f t="shared" si="21"/>
        <v>0</v>
      </c>
    </row>
    <row r="68" spans="1:19" ht="15" customHeight="1" thickBot="1">
      <c r="A68" s="55" t="s">
        <v>136</v>
      </c>
      <c r="B68" s="56" t="s">
        <v>134</v>
      </c>
      <c r="C68" s="39"/>
      <c r="D68" s="82">
        <f t="shared" si="20"/>
        <v>0</v>
      </c>
      <c r="E68" s="39"/>
      <c r="F68" s="39">
        <v>50000000</v>
      </c>
      <c r="G68" s="39">
        <v>300000000</v>
      </c>
      <c r="H68" s="39">
        <v>800000000</v>
      </c>
      <c r="I68" s="39">
        <v>450000000</v>
      </c>
      <c r="J68" s="39">
        <v>600000000</v>
      </c>
      <c r="K68" s="39">
        <v>500000000</v>
      </c>
      <c r="L68" s="39">
        <v>400000000</v>
      </c>
      <c r="M68" s="39">
        <v>450000000</v>
      </c>
      <c r="N68" s="39">
        <v>200000000</v>
      </c>
      <c r="O68" s="39">
        <v>400000000</v>
      </c>
      <c r="P68" s="39">
        <v>700000000</v>
      </c>
      <c r="Q68" s="39">
        <v>3000000000</v>
      </c>
      <c r="R68" s="34">
        <v>2674643225</v>
      </c>
      <c r="S68" s="74">
        <f t="shared" si="21"/>
        <v>-10524643225</v>
      </c>
    </row>
    <row r="69" spans="1:19" ht="15" customHeight="1">
      <c r="A69" s="58">
        <v>5</v>
      </c>
      <c r="B69" s="59" t="s">
        <v>76</v>
      </c>
      <c r="C69" s="60">
        <f aca="true" t="shared" si="22" ref="C69:S69">SUM(C70:C71)</f>
        <v>0</v>
      </c>
      <c r="D69" s="67">
        <f t="shared" si="22"/>
        <v>0</v>
      </c>
      <c r="E69" s="60">
        <f t="shared" si="22"/>
        <v>0</v>
      </c>
      <c r="F69" s="60">
        <f t="shared" si="22"/>
        <v>0</v>
      </c>
      <c r="G69" s="60">
        <f t="shared" si="22"/>
        <v>0</v>
      </c>
      <c r="H69" s="60">
        <f t="shared" si="22"/>
        <v>0</v>
      </c>
      <c r="I69" s="60">
        <f t="shared" si="22"/>
        <v>0</v>
      </c>
      <c r="J69" s="60">
        <f t="shared" si="22"/>
        <v>0</v>
      </c>
      <c r="K69" s="60">
        <f t="shared" si="22"/>
        <v>0</v>
      </c>
      <c r="L69" s="60">
        <f t="shared" si="22"/>
        <v>0</v>
      </c>
      <c r="M69" s="60">
        <f t="shared" si="22"/>
        <v>0</v>
      </c>
      <c r="N69" s="60">
        <f t="shared" si="22"/>
        <v>0</v>
      </c>
      <c r="O69" s="60">
        <f t="shared" si="22"/>
        <v>0</v>
      </c>
      <c r="P69" s="60">
        <f t="shared" si="22"/>
        <v>0</v>
      </c>
      <c r="Q69" s="60">
        <f t="shared" si="22"/>
        <v>0</v>
      </c>
      <c r="R69" s="67">
        <f t="shared" si="22"/>
        <v>0</v>
      </c>
      <c r="S69" s="60">
        <f t="shared" si="22"/>
        <v>0</v>
      </c>
    </row>
    <row r="70" spans="1:19" ht="15" customHeight="1">
      <c r="A70" s="49" t="s">
        <v>77</v>
      </c>
      <c r="B70" s="35" t="s">
        <v>37</v>
      </c>
      <c r="C70" s="33"/>
      <c r="D70" s="82">
        <f>+C70-E70</f>
        <v>0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74">
        <f>D70-SUM(F70:R70)</f>
        <v>0</v>
      </c>
    </row>
    <row r="71" spans="1:19" ht="15" customHeight="1">
      <c r="A71" s="49" t="s">
        <v>78</v>
      </c>
      <c r="B71" s="35" t="s">
        <v>79</v>
      </c>
      <c r="C71" s="33"/>
      <c r="D71" s="82">
        <f>+C71-E71</f>
        <v>0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74">
        <f>D71-SUM(F71:R71)</f>
        <v>0</v>
      </c>
    </row>
    <row r="72" spans="1:19" ht="15" customHeight="1" thickBot="1">
      <c r="A72" s="52">
        <v>6</v>
      </c>
      <c r="B72" s="51" t="s">
        <v>80</v>
      </c>
      <c r="C72" s="36"/>
      <c r="D72" s="82">
        <f>+C72-E72</f>
        <v>0</v>
      </c>
      <c r="E72" s="36"/>
      <c r="F72" s="37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74">
        <f>D72-SUM(F72:R72)</f>
        <v>0</v>
      </c>
    </row>
    <row r="73" spans="1:19" ht="15" customHeight="1" thickBot="1">
      <c r="A73" s="68" t="s">
        <v>81</v>
      </c>
      <c r="B73" s="65" t="s">
        <v>167</v>
      </c>
      <c r="C73" s="66">
        <f>C50+C69+C72</f>
        <v>0</v>
      </c>
      <c r="D73" s="66">
        <f aca="true" t="shared" si="23" ref="D73:Q73">D50+D69+D72</f>
        <v>0</v>
      </c>
      <c r="E73" s="66">
        <f t="shared" si="23"/>
        <v>0</v>
      </c>
      <c r="F73" s="66">
        <f t="shared" si="23"/>
        <v>89000000</v>
      </c>
      <c r="G73" s="66">
        <f t="shared" si="23"/>
        <v>341000000</v>
      </c>
      <c r="H73" s="66">
        <f t="shared" si="23"/>
        <v>886000000</v>
      </c>
      <c r="I73" s="66">
        <f t="shared" si="23"/>
        <v>516000000</v>
      </c>
      <c r="J73" s="66">
        <f t="shared" si="23"/>
        <v>686000000</v>
      </c>
      <c r="K73" s="66">
        <f t="shared" si="23"/>
        <v>581000000</v>
      </c>
      <c r="L73" s="66">
        <f t="shared" si="23"/>
        <v>466000000</v>
      </c>
      <c r="M73" s="66">
        <f t="shared" si="23"/>
        <v>546000000</v>
      </c>
      <c r="N73" s="66">
        <f t="shared" si="23"/>
        <v>356000000</v>
      </c>
      <c r="O73" s="66">
        <f t="shared" si="23"/>
        <v>566000000</v>
      </c>
      <c r="P73" s="66">
        <f t="shared" si="23"/>
        <v>956000000</v>
      </c>
      <c r="Q73" s="66">
        <f t="shared" si="23"/>
        <v>3575768451</v>
      </c>
      <c r="R73" s="76"/>
      <c r="S73" s="77"/>
    </row>
    <row r="74" spans="1:19" ht="15" customHeight="1" thickBot="1">
      <c r="A74" s="68" t="s">
        <v>82</v>
      </c>
      <c r="B74" s="65" t="s">
        <v>83</v>
      </c>
      <c r="C74" s="69"/>
      <c r="D74" s="69"/>
      <c r="E74" s="69"/>
      <c r="F74" s="66">
        <f aca="true" t="shared" si="24" ref="F74:Q74">+F49-F73</f>
        <v>8780311447</v>
      </c>
      <c r="G74" s="66">
        <f t="shared" si="24"/>
        <v>-341000000</v>
      </c>
      <c r="H74" s="66">
        <f t="shared" si="24"/>
        <v>-886000000</v>
      </c>
      <c r="I74" s="66">
        <f t="shared" si="24"/>
        <v>-516000000</v>
      </c>
      <c r="J74" s="66">
        <f t="shared" si="24"/>
        <v>-686000000</v>
      </c>
      <c r="K74" s="66">
        <f t="shared" si="24"/>
        <v>8113138916</v>
      </c>
      <c r="L74" s="66">
        <f t="shared" si="24"/>
        <v>-466000000</v>
      </c>
      <c r="M74" s="66">
        <f t="shared" si="24"/>
        <v>-546000000</v>
      </c>
      <c r="N74" s="66">
        <f t="shared" si="24"/>
        <v>-356000000</v>
      </c>
      <c r="O74" s="66">
        <f t="shared" si="24"/>
        <v>-566000000</v>
      </c>
      <c r="P74" s="66">
        <f t="shared" si="24"/>
        <v>-956000000</v>
      </c>
      <c r="Q74" s="66">
        <f t="shared" si="24"/>
        <v>-3575768451</v>
      </c>
      <c r="R74" s="76"/>
      <c r="S74" s="78"/>
    </row>
    <row r="75" spans="1:19" ht="15" customHeight="1" thickBot="1">
      <c r="A75" s="68" t="s">
        <v>84</v>
      </c>
      <c r="B75" s="65" t="s">
        <v>85</v>
      </c>
      <c r="C75" s="69"/>
      <c r="D75" s="69"/>
      <c r="E75" s="69"/>
      <c r="F75" s="66">
        <f aca="true" t="shared" si="25" ref="F75:Q75">+F12+F74</f>
        <v>8780311447</v>
      </c>
      <c r="G75" s="66">
        <f t="shared" si="25"/>
        <v>8439311447</v>
      </c>
      <c r="H75" s="66">
        <f t="shared" si="25"/>
        <v>7553311447</v>
      </c>
      <c r="I75" s="66">
        <f t="shared" si="25"/>
        <v>7037311447</v>
      </c>
      <c r="J75" s="66">
        <f t="shared" si="25"/>
        <v>6351311447</v>
      </c>
      <c r="K75" s="66">
        <f t="shared" si="25"/>
        <v>14464450363</v>
      </c>
      <c r="L75" s="66">
        <f t="shared" si="25"/>
        <v>13998450363</v>
      </c>
      <c r="M75" s="66">
        <f t="shared" si="25"/>
        <v>13452450363</v>
      </c>
      <c r="N75" s="66">
        <f t="shared" si="25"/>
        <v>13096450363</v>
      </c>
      <c r="O75" s="66">
        <f t="shared" si="25"/>
        <v>12530450363</v>
      </c>
      <c r="P75" s="66">
        <f t="shared" si="25"/>
        <v>11574450363</v>
      </c>
      <c r="Q75" s="66">
        <f t="shared" si="25"/>
        <v>7998681912</v>
      </c>
      <c r="R75" s="76"/>
      <c r="S75" s="78"/>
    </row>
    <row r="76" spans="1:19" ht="15" customHeight="1" thickBot="1">
      <c r="A76" s="70" t="s">
        <v>86</v>
      </c>
      <c r="B76" s="71" t="s">
        <v>168</v>
      </c>
      <c r="C76" s="72"/>
      <c r="D76" s="72"/>
      <c r="E76" s="72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9"/>
      <c r="S76" s="80"/>
    </row>
    <row r="77" spans="1:19" ht="15" customHeight="1" thickBot="1">
      <c r="A77" s="70" t="s">
        <v>87</v>
      </c>
      <c r="B77" s="71" t="s">
        <v>89</v>
      </c>
      <c r="C77" s="72"/>
      <c r="D77" s="72"/>
      <c r="E77" s="72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9"/>
      <c r="S77" s="80"/>
    </row>
    <row r="78" spans="1:19" ht="15" customHeight="1" thickBot="1">
      <c r="A78" s="70" t="s">
        <v>137</v>
      </c>
      <c r="B78" s="71" t="s">
        <v>88</v>
      </c>
      <c r="C78" s="72"/>
      <c r="D78" s="72"/>
      <c r="E78" s="72"/>
      <c r="F78" s="73">
        <f aca="true" t="shared" si="26" ref="F78:Q78">+F75-F76-F77</f>
        <v>8780311447</v>
      </c>
      <c r="G78" s="73">
        <f t="shared" si="26"/>
        <v>8439311447</v>
      </c>
      <c r="H78" s="73">
        <f t="shared" si="26"/>
        <v>7553311447</v>
      </c>
      <c r="I78" s="73">
        <f t="shared" si="26"/>
        <v>7037311447</v>
      </c>
      <c r="J78" s="73">
        <f t="shared" si="26"/>
        <v>6351311447</v>
      </c>
      <c r="K78" s="73">
        <f t="shared" si="26"/>
        <v>14464450363</v>
      </c>
      <c r="L78" s="73">
        <f t="shared" si="26"/>
        <v>13998450363</v>
      </c>
      <c r="M78" s="73">
        <f t="shared" si="26"/>
        <v>13452450363</v>
      </c>
      <c r="N78" s="73">
        <f t="shared" si="26"/>
        <v>13096450363</v>
      </c>
      <c r="O78" s="73">
        <f t="shared" si="26"/>
        <v>12530450363</v>
      </c>
      <c r="P78" s="73">
        <f t="shared" si="26"/>
        <v>11574450363</v>
      </c>
      <c r="Q78" s="73">
        <f t="shared" si="26"/>
        <v>7998681912</v>
      </c>
      <c r="R78" s="79"/>
      <c r="S78" s="80"/>
    </row>
    <row r="79" spans="1:19" ht="1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7"/>
    </row>
    <row r="80" spans="1:19" ht="1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7"/>
    </row>
    <row r="81" spans="1:19" ht="1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7"/>
    </row>
    <row r="82" spans="1:19" ht="15" customHeight="1">
      <c r="A82" s="19"/>
      <c r="B82" s="18"/>
      <c r="C82" s="20"/>
      <c r="D82" s="229" t="s">
        <v>130</v>
      </c>
      <c r="E82" s="229"/>
      <c r="F82" s="41"/>
      <c r="G82" s="17"/>
      <c r="H82" s="17"/>
      <c r="I82" s="17"/>
      <c r="J82" s="17"/>
      <c r="K82" s="17"/>
      <c r="L82" s="229"/>
      <c r="M82" s="229"/>
      <c r="N82" s="229"/>
      <c r="O82" s="21"/>
      <c r="P82" s="18"/>
      <c r="Q82" s="18"/>
      <c r="R82" s="18"/>
      <c r="S82" s="17"/>
    </row>
    <row r="83" spans="1:19" ht="15" customHeight="1">
      <c r="A83" s="19"/>
      <c r="B83" s="18"/>
      <c r="C83" s="22"/>
      <c r="D83" s="230" t="s">
        <v>131</v>
      </c>
      <c r="E83" s="230"/>
      <c r="F83" s="41"/>
      <c r="G83" s="17"/>
      <c r="H83" s="17"/>
      <c r="I83" s="17"/>
      <c r="J83" s="17"/>
      <c r="K83" s="17"/>
      <c r="L83" s="230" t="s">
        <v>299</v>
      </c>
      <c r="M83" s="230"/>
      <c r="N83" s="230"/>
      <c r="O83" s="23"/>
      <c r="P83" s="18"/>
      <c r="Q83" s="18"/>
      <c r="R83" s="18"/>
      <c r="S83" s="17"/>
    </row>
    <row r="84" spans="1:19" ht="15" customHeight="1">
      <c r="A84" s="24"/>
      <c r="B84" s="16"/>
      <c r="C84" s="17"/>
      <c r="D84" s="42" t="s">
        <v>132</v>
      </c>
      <c r="E84" s="42"/>
      <c r="F84" s="41"/>
      <c r="G84" s="17"/>
      <c r="H84" s="17"/>
      <c r="I84" s="17"/>
      <c r="J84" s="17"/>
      <c r="K84" s="17"/>
      <c r="L84" s="40" t="s">
        <v>132</v>
      </c>
      <c r="M84" s="180" t="s">
        <v>300</v>
      </c>
      <c r="N84" s="43"/>
      <c r="O84" s="17"/>
      <c r="P84" s="23"/>
      <c r="Q84" s="25"/>
      <c r="R84" s="25"/>
      <c r="S84" s="17"/>
    </row>
    <row r="85" spans="1:19" ht="15" customHeight="1">
      <c r="A85" s="24"/>
      <c r="B85" s="16"/>
      <c r="C85" s="17"/>
      <c r="D85" s="42" t="s">
        <v>133</v>
      </c>
      <c r="E85" s="42"/>
      <c r="F85" s="41"/>
      <c r="G85" s="17"/>
      <c r="H85" s="17"/>
      <c r="I85" s="17"/>
      <c r="J85" s="17"/>
      <c r="K85" s="17"/>
      <c r="L85" s="40" t="s">
        <v>133</v>
      </c>
      <c r="M85" s="43">
        <v>2870094</v>
      </c>
      <c r="N85" s="43"/>
      <c r="O85" s="17"/>
      <c r="P85" s="23"/>
      <c r="Q85" s="23"/>
      <c r="R85" s="23"/>
      <c r="S85" s="17"/>
    </row>
    <row r="86" spans="1:19" ht="15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17"/>
    </row>
    <row r="87" spans="1:19" ht="15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17"/>
    </row>
    <row r="88" spans="1:19" ht="15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17"/>
    </row>
    <row r="89" spans="1:19" ht="15.75">
      <c r="A89" s="227" t="s">
        <v>169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N89" s="227"/>
      <c r="O89" s="227"/>
      <c r="P89" s="227"/>
      <c r="Q89" s="227"/>
      <c r="R89" s="227"/>
      <c r="S89" s="227"/>
    </row>
  </sheetData>
  <sheetProtection sheet="1" objects="1" scenarios="1" formatCells="0" formatColumns="0" formatRows="0" insertColumns="0" insertRows="0"/>
  <mergeCells count="14">
    <mergeCell ref="B9:D9"/>
    <mergeCell ref="A5:S5"/>
    <mergeCell ref="A3:S3"/>
    <mergeCell ref="A2:S2"/>
    <mergeCell ref="A1:S1"/>
    <mergeCell ref="A6:S6"/>
    <mergeCell ref="A89:S89"/>
    <mergeCell ref="A10:B10"/>
    <mergeCell ref="D82:E82"/>
    <mergeCell ref="D83:E83"/>
    <mergeCell ref="L82:N82"/>
    <mergeCell ref="L83:N83"/>
    <mergeCell ref="S11:S12"/>
    <mergeCell ref="R11:R12"/>
  </mergeCells>
  <dataValidations count="2">
    <dataValidation type="list" allowBlank="1" showInputMessage="1" showErrorMessage="1" sqref="B8">
      <formula1>$U$10:$U$22</formula1>
    </dataValidation>
    <dataValidation type="list" allowBlank="1" showInputMessage="1" showErrorMessage="1" sqref="D8">
      <formula1>$V$10:$V$19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122" scale="45" r:id="rId4"/>
  <headerFooter alignWithMargins="0">
    <oddFooter>&amp;R&amp;"Tahoma,Negrita"&amp;12 12-f.01
V.3</oddFooter>
  </headerFooter>
  <ignoredErrors>
    <ignoredError sqref="S17:S18 S23:S24 S41 S49:S51 S59:S60 S69 S73:S77" unlockedFormula="1"/>
  </ignoredErrors>
  <drawing r:id="rId3"/>
  <legacyDrawing r:id="rId2"/>
  <oleObjects>
    <oleObject progId="MSPhotoEd.3" shapeId="142515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N90"/>
  <sheetViews>
    <sheetView zoomScalePageLayoutView="0" workbookViewId="0" topLeftCell="G1">
      <pane xSplit="3" ySplit="29" topLeftCell="U30" activePane="bottomRight" state="frozen"/>
      <selection pane="topLeft" activeCell="G1" sqref="G1"/>
      <selection pane="topRight" activeCell="J1" sqref="J1"/>
      <selection pane="bottomLeft" activeCell="G30" sqref="G30"/>
      <selection pane="bottomRight" activeCell="U1" sqref="U1:V16384"/>
    </sheetView>
  </sheetViews>
  <sheetFormatPr defaultColWidth="11.421875" defaultRowHeight="12.75"/>
  <cols>
    <col min="1" max="2" width="2.57421875" style="0" bestFit="1" customWidth="1"/>
    <col min="3" max="3" width="10.421875" style="0" bestFit="1" customWidth="1"/>
    <col min="4" max="5" width="3.8515625" style="0" bestFit="1" customWidth="1"/>
    <col min="6" max="6" width="4.28125" style="0" customWidth="1"/>
    <col min="7" max="7" width="7.28125" style="0" customWidth="1"/>
    <col min="8" max="8" width="51.00390625" style="0" bestFit="1" customWidth="1"/>
    <col min="9" max="9" width="20.421875" style="0" bestFit="1" customWidth="1"/>
    <col min="10" max="10" width="14.140625" style="0" customWidth="1"/>
    <col min="11" max="20" width="15.28125" style="0" customWidth="1"/>
    <col min="21" max="22" width="17.140625" style="0" bestFit="1" customWidth="1"/>
    <col min="23" max="23" width="18.28125" style="0" bestFit="1" customWidth="1"/>
    <col min="24" max="25" width="12.7109375" style="0" bestFit="1" customWidth="1"/>
    <col min="26" max="28" width="0" style="0" hidden="1" customWidth="1"/>
    <col min="29" max="30" width="13.7109375" style="0" hidden="1" customWidth="1"/>
    <col min="31" max="31" width="12.7109375" style="0" hidden="1" customWidth="1"/>
    <col min="32" max="32" width="13.7109375" style="0" hidden="1" customWidth="1"/>
    <col min="33" max="34" width="0" style="0" hidden="1" customWidth="1"/>
    <col min="35" max="35" width="12.7109375" style="0" hidden="1" customWidth="1"/>
    <col min="39" max="42" width="0" style="0" hidden="1" customWidth="1"/>
    <col min="43" max="43" width="13.7109375" style="0" hidden="1" customWidth="1"/>
    <col min="44" max="45" width="12.7109375" style="0" hidden="1" customWidth="1"/>
    <col min="46" max="48" width="0" style="0" hidden="1" customWidth="1"/>
    <col min="52" max="54" width="0" style="0" hidden="1" customWidth="1"/>
    <col min="55" max="56" width="12.7109375" style="0" hidden="1" customWidth="1"/>
    <col min="57" max="61" width="0" style="0" hidden="1" customWidth="1"/>
    <col min="64" max="65" width="0" style="0" hidden="1" customWidth="1"/>
    <col min="66" max="66" width="12.7109375" style="0" hidden="1" customWidth="1"/>
    <col min="67" max="72" width="0" style="0" hidden="1" customWidth="1"/>
    <col min="73" max="73" width="12.7109375" style="0" hidden="1" customWidth="1"/>
    <col min="74" max="74" width="11.7109375" style="0" bestFit="1" customWidth="1"/>
    <col min="76" max="76" width="0" style="0" hidden="1" customWidth="1"/>
    <col min="77" max="77" width="12.7109375" style="0" hidden="1" customWidth="1"/>
    <col min="78" max="80" width="0" style="0" hidden="1" customWidth="1"/>
    <col min="81" max="81" width="11.7109375" style="0" hidden="1" customWidth="1"/>
    <col min="82" max="83" width="12.7109375" style="0" hidden="1" customWidth="1"/>
    <col min="84" max="84" width="0" style="0" hidden="1" customWidth="1"/>
    <col min="85" max="85" width="12.7109375" style="0" hidden="1" customWidth="1"/>
    <col min="86" max="86" width="12.7109375" style="0" bestFit="1" customWidth="1"/>
    <col min="88" max="88" width="13.7109375" style="0" hidden="1" customWidth="1"/>
    <col min="89" max="89" width="0" style="0" hidden="1" customWidth="1"/>
    <col min="90" max="90" width="13.7109375" style="0" hidden="1" customWidth="1"/>
    <col min="91" max="91" width="12.7109375" style="0" hidden="1" customWidth="1"/>
    <col min="92" max="92" width="13.7109375" style="0" hidden="1" customWidth="1"/>
    <col min="93" max="93" width="12.7109375" style="0" hidden="1" customWidth="1"/>
    <col min="94" max="95" width="13.7109375" style="0" hidden="1" customWidth="1"/>
    <col min="96" max="96" width="0" style="0" hidden="1" customWidth="1"/>
    <col min="97" max="97" width="12.7109375" style="0" hidden="1" customWidth="1"/>
    <col min="98" max="98" width="12.7109375" style="0" bestFit="1" customWidth="1"/>
    <col min="100" max="100" width="0" style="0" hidden="1" customWidth="1"/>
    <col min="101" max="101" width="12.7109375" style="0" hidden="1" customWidth="1"/>
    <col min="102" max="102" width="0" style="0" hidden="1" customWidth="1"/>
    <col min="103" max="104" width="12.7109375" style="0" hidden="1" customWidth="1"/>
    <col min="105" max="105" width="11.7109375" style="0" hidden="1" customWidth="1"/>
    <col min="106" max="106" width="0" style="0" hidden="1" customWidth="1"/>
    <col min="107" max="107" width="12.7109375" style="0" hidden="1" customWidth="1"/>
    <col min="108" max="108" width="0" style="0" hidden="1" customWidth="1"/>
    <col min="109" max="109" width="12.7109375" style="0" hidden="1" customWidth="1"/>
    <col min="110" max="110" width="12.7109375" style="0" bestFit="1" customWidth="1"/>
    <col min="112" max="112" width="12.7109375" style="0" hidden="1" customWidth="1"/>
    <col min="113" max="121" width="0" style="0" hidden="1" customWidth="1"/>
    <col min="124" max="133" width="0" style="0" hidden="1" customWidth="1"/>
    <col min="135" max="135" width="12.7109375" style="0" bestFit="1" customWidth="1"/>
    <col min="136" max="137" width="0" style="0" hidden="1" customWidth="1"/>
    <col min="138" max="138" width="13.7109375" style="0" hidden="1" customWidth="1"/>
    <col min="139" max="145" width="0" style="0" hidden="1" customWidth="1"/>
    <col min="148" max="157" width="0" style="0" hidden="1" customWidth="1"/>
    <col min="160" max="169" width="0" style="0" hidden="1" customWidth="1"/>
  </cols>
  <sheetData>
    <row r="1" spans="1:21" ht="16.5" thickBot="1">
      <c r="A1" s="236" t="s">
        <v>170</v>
      </c>
      <c r="B1" s="237"/>
      <c r="C1" s="237"/>
      <c r="D1" s="237"/>
      <c r="E1" s="237"/>
      <c r="F1" s="237"/>
      <c r="G1" s="237"/>
      <c r="H1" s="237"/>
      <c r="I1" s="238"/>
      <c r="U1" s="183" t="s">
        <v>338</v>
      </c>
    </row>
    <row r="2" spans="1:170" ht="16.5" thickBot="1">
      <c r="A2" s="239" t="s">
        <v>171</v>
      </c>
      <c r="B2" s="240"/>
      <c r="C2" s="240"/>
      <c r="D2" s="240"/>
      <c r="E2" s="240"/>
      <c r="F2" s="240"/>
      <c r="G2" s="240"/>
      <c r="H2" s="240"/>
      <c r="I2" s="241"/>
      <c r="J2" s="150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2" t="s">
        <v>273</v>
      </c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2" t="s">
        <v>274</v>
      </c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2" t="s">
        <v>275</v>
      </c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2" t="s">
        <v>275</v>
      </c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2" t="s">
        <v>276</v>
      </c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221" t="s">
        <v>277</v>
      </c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2" t="s">
        <v>278</v>
      </c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2" t="s">
        <v>279</v>
      </c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2" t="s">
        <v>280</v>
      </c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2" t="s">
        <v>281</v>
      </c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2" t="s">
        <v>282</v>
      </c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2" t="s">
        <v>283</v>
      </c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3"/>
    </row>
    <row r="3" spans="1:170" ht="31.5">
      <c r="A3" s="83"/>
      <c r="B3" s="84"/>
      <c r="C3" s="84" t="s">
        <v>172</v>
      </c>
      <c r="D3" s="84"/>
      <c r="E3" s="84"/>
      <c r="F3" s="84"/>
      <c r="G3" s="85"/>
      <c r="H3" s="86" t="s">
        <v>173</v>
      </c>
      <c r="I3" s="87" t="s">
        <v>174</v>
      </c>
      <c r="J3" s="154" t="s">
        <v>7</v>
      </c>
      <c r="K3" s="155" t="s">
        <v>8</v>
      </c>
      <c r="L3" s="155" t="s">
        <v>9</v>
      </c>
      <c r="M3" s="155" t="s">
        <v>10</v>
      </c>
      <c r="N3" s="156" t="s">
        <v>11</v>
      </c>
      <c r="O3" s="156" t="s">
        <v>12</v>
      </c>
      <c r="P3" s="155" t="s">
        <v>13</v>
      </c>
      <c r="Q3" s="155" t="s">
        <v>14</v>
      </c>
      <c r="R3" s="155" t="s">
        <v>15</v>
      </c>
      <c r="S3" s="155" t="s">
        <v>16</v>
      </c>
      <c r="T3" s="155" t="s">
        <v>17</v>
      </c>
      <c r="U3" s="155" t="s">
        <v>18</v>
      </c>
      <c r="V3" s="158" t="s">
        <v>19</v>
      </c>
      <c r="W3" s="156" t="s">
        <v>6</v>
      </c>
      <c r="X3" s="156"/>
      <c r="Y3" s="155" t="s">
        <v>7</v>
      </c>
      <c r="Z3" s="155" t="s">
        <v>8</v>
      </c>
      <c r="AA3" s="155" t="s">
        <v>9</v>
      </c>
      <c r="AB3" s="155" t="s">
        <v>10</v>
      </c>
      <c r="AC3" s="156" t="s">
        <v>11</v>
      </c>
      <c r="AD3" s="156" t="s">
        <v>12</v>
      </c>
      <c r="AE3" s="156" t="s">
        <v>13</v>
      </c>
      <c r="AF3" s="156" t="s">
        <v>14</v>
      </c>
      <c r="AG3" s="155" t="s">
        <v>15</v>
      </c>
      <c r="AH3" s="155" t="s">
        <v>16</v>
      </c>
      <c r="AI3" s="156" t="s">
        <v>17</v>
      </c>
      <c r="AJ3" s="155" t="s">
        <v>18</v>
      </c>
      <c r="AK3" s="155" t="s">
        <v>6</v>
      </c>
      <c r="AL3" s="155" t="s">
        <v>7</v>
      </c>
      <c r="AM3" s="155" t="s">
        <v>8</v>
      </c>
      <c r="AN3" s="155" t="s">
        <v>9</v>
      </c>
      <c r="AO3" s="155" t="s">
        <v>10</v>
      </c>
      <c r="AP3" s="155" t="s">
        <v>11</v>
      </c>
      <c r="AQ3" s="156" t="s">
        <v>12</v>
      </c>
      <c r="AR3" s="156" t="s">
        <v>13</v>
      </c>
      <c r="AS3" s="224" t="s">
        <v>14</v>
      </c>
      <c r="AT3" s="156" t="s">
        <v>15</v>
      </c>
      <c r="AU3" s="155" t="s">
        <v>16</v>
      </c>
      <c r="AV3" s="155" t="s">
        <v>17</v>
      </c>
      <c r="AW3" s="155" t="s">
        <v>18</v>
      </c>
      <c r="AX3" s="155" t="s">
        <v>6</v>
      </c>
      <c r="AY3" s="155" t="s">
        <v>7</v>
      </c>
      <c r="AZ3" s="155" t="s">
        <v>8</v>
      </c>
      <c r="BA3" s="155" t="s">
        <v>9</v>
      </c>
      <c r="BB3" s="155" t="s">
        <v>10</v>
      </c>
      <c r="BC3" s="156" t="s">
        <v>11</v>
      </c>
      <c r="BD3" s="156" t="s">
        <v>12</v>
      </c>
      <c r="BE3" s="156" t="s">
        <v>13</v>
      </c>
      <c r="BF3" s="155" t="s">
        <v>14</v>
      </c>
      <c r="BG3" s="155" t="s">
        <v>15</v>
      </c>
      <c r="BH3" s="155" t="s">
        <v>16</v>
      </c>
      <c r="BI3" s="155" t="s">
        <v>17</v>
      </c>
      <c r="BJ3" s="155" t="s">
        <v>18</v>
      </c>
      <c r="BK3" s="155" t="s">
        <v>7</v>
      </c>
      <c r="BL3" s="155" t="s">
        <v>8</v>
      </c>
      <c r="BM3" s="155" t="s">
        <v>9</v>
      </c>
      <c r="BN3" s="156" t="s">
        <v>10</v>
      </c>
      <c r="BO3" s="155" t="s">
        <v>11</v>
      </c>
      <c r="BP3" s="155" t="s">
        <v>12</v>
      </c>
      <c r="BQ3" s="155" t="s">
        <v>13</v>
      </c>
      <c r="BR3" s="155" t="s">
        <v>14</v>
      </c>
      <c r="BS3" s="155" t="s">
        <v>15</v>
      </c>
      <c r="BT3" s="155" t="s">
        <v>16</v>
      </c>
      <c r="BU3" s="155" t="s">
        <v>17</v>
      </c>
      <c r="BV3" s="156" t="s">
        <v>18</v>
      </c>
      <c r="BW3" s="155" t="s">
        <v>7</v>
      </c>
      <c r="BX3" s="155" t="s">
        <v>8</v>
      </c>
      <c r="BY3" s="155" t="s">
        <v>9</v>
      </c>
      <c r="BZ3" s="155" t="s">
        <v>10</v>
      </c>
      <c r="CA3" s="155" t="s">
        <v>11</v>
      </c>
      <c r="CB3" s="155" t="s">
        <v>12</v>
      </c>
      <c r="CC3" s="156" t="s">
        <v>13</v>
      </c>
      <c r="CD3" s="156" t="s">
        <v>14</v>
      </c>
      <c r="CE3" s="156" t="s">
        <v>15</v>
      </c>
      <c r="CF3" s="155" t="s">
        <v>16</v>
      </c>
      <c r="CG3" s="156" t="s">
        <v>17</v>
      </c>
      <c r="CH3" s="156" t="s">
        <v>18</v>
      </c>
      <c r="CI3" s="155" t="s">
        <v>7</v>
      </c>
      <c r="CJ3" s="155" t="s">
        <v>8</v>
      </c>
      <c r="CK3" s="155" t="s">
        <v>9</v>
      </c>
      <c r="CL3" s="155" t="s">
        <v>10</v>
      </c>
      <c r="CM3" s="156" t="s">
        <v>11</v>
      </c>
      <c r="CN3" s="156" t="s">
        <v>12</v>
      </c>
      <c r="CO3" s="156" t="s">
        <v>13</v>
      </c>
      <c r="CP3" s="156" t="s">
        <v>14</v>
      </c>
      <c r="CQ3" s="156" t="s">
        <v>15</v>
      </c>
      <c r="CR3" s="155" t="s">
        <v>16</v>
      </c>
      <c r="CS3" s="156" t="s">
        <v>17</v>
      </c>
      <c r="CT3" s="156" t="s">
        <v>18</v>
      </c>
      <c r="CU3" s="155" t="s">
        <v>7</v>
      </c>
      <c r="CV3" s="155" t="s">
        <v>8</v>
      </c>
      <c r="CW3" s="155" t="s">
        <v>9</v>
      </c>
      <c r="CX3" s="155" t="s">
        <v>10</v>
      </c>
      <c r="CY3" s="156" t="s">
        <v>11</v>
      </c>
      <c r="CZ3" s="156" t="s">
        <v>12</v>
      </c>
      <c r="DA3" s="156" t="s">
        <v>13</v>
      </c>
      <c r="DB3" s="155" t="s">
        <v>14</v>
      </c>
      <c r="DC3" s="156" t="s">
        <v>15</v>
      </c>
      <c r="DD3" s="155" t="s">
        <v>16</v>
      </c>
      <c r="DE3" s="156" t="s">
        <v>17</v>
      </c>
      <c r="DF3" s="156" t="s">
        <v>18</v>
      </c>
      <c r="DG3" s="155" t="s">
        <v>7</v>
      </c>
      <c r="DH3" s="155" t="s">
        <v>8</v>
      </c>
      <c r="DI3" s="155" t="s">
        <v>9</v>
      </c>
      <c r="DJ3" s="155" t="s">
        <v>10</v>
      </c>
      <c r="DK3" s="155" t="s">
        <v>11</v>
      </c>
      <c r="DL3" s="155" t="s">
        <v>12</v>
      </c>
      <c r="DM3" s="155" t="s">
        <v>13</v>
      </c>
      <c r="DN3" s="155" t="s">
        <v>14</v>
      </c>
      <c r="DO3" s="155" t="s">
        <v>15</v>
      </c>
      <c r="DP3" s="155" t="s">
        <v>16</v>
      </c>
      <c r="DQ3" s="155" t="s">
        <v>17</v>
      </c>
      <c r="DR3" s="155" t="s">
        <v>18</v>
      </c>
      <c r="DS3" s="155" t="s">
        <v>7</v>
      </c>
      <c r="DT3" s="155" t="s">
        <v>8</v>
      </c>
      <c r="DU3" s="155" t="s">
        <v>9</v>
      </c>
      <c r="DV3" s="155" t="s">
        <v>10</v>
      </c>
      <c r="DW3" s="155" t="s">
        <v>11</v>
      </c>
      <c r="DX3" s="155" t="s">
        <v>12</v>
      </c>
      <c r="DY3" s="155" t="s">
        <v>13</v>
      </c>
      <c r="DZ3" s="155" t="s">
        <v>14</v>
      </c>
      <c r="EA3" s="155" t="s">
        <v>15</v>
      </c>
      <c r="EB3" s="155" t="s">
        <v>16</v>
      </c>
      <c r="EC3" s="155" t="s">
        <v>17</v>
      </c>
      <c r="ED3" s="155" t="s">
        <v>18</v>
      </c>
      <c r="EE3" s="155" t="s">
        <v>7</v>
      </c>
      <c r="EF3" s="155" t="s">
        <v>8</v>
      </c>
      <c r="EG3" s="155" t="s">
        <v>9</v>
      </c>
      <c r="EH3" s="156" t="s">
        <v>10</v>
      </c>
      <c r="EI3" s="155" t="s">
        <v>11</v>
      </c>
      <c r="EJ3" s="155" t="s">
        <v>12</v>
      </c>
      <c r="EK3" s="155" t="s">
        <v>13</v>
      </c>
      <c r="EL3" s="155" t="s">
        <v>14</v>
      </c>
      <c r="EM3" s="155" t="s">
        <v>15</v>
      </c>
      <c r="EN3" s="155" t="s">
        <v>16</v>
      </c>
      <c r="EO3" s="155" t="s">
        <v>17</v>
      </c>
      <c r="EP3" s="155" t="s">
        <v>18</v>
      </c>
      <c r="EQ3" s="155" t="s">
        <v>7</v>
      </c>
      <c r="ER3" s="155" t="s">
        <v>8</v>
      </c>
      <c r="ES3" s="155" t="s">
        <v>9</v>
      </c>
      <c r="ET3" s="155" t="s">
        <v>10</v>
      </c>
      <c r="EU3" s="155" t="s">
        <v>11</v>
      </c>
      <c r="EV3" s="155" t="s">
        <v>12</v>
      </c>
      <c r="EW3" s="155" t="s">
        <v>13</v>
      </c>
      <c r="EX3" s="155" t="s">
        <v>14</v>
      </c>
      <c r="EY3" s="155" t="s">
        <v>15</v>
      </c>
      <c r="EZ3" s="155" t="s">
        <v>16</v>
      </c>
      <c r="FA3" s="155" t="s">
        <v>17</v>
      </c>
      <c r="FB3" s="155" t="s">
        <v>18</v>
      </c>
      <c r="FC3" s="155" t="s">
        <v>7</v>
      </c>
      <c r="FD3" s="155" t="s">
        <v>8</v>
      </c>
      <c r="FE3" s="155" t="s">
        <v>9</v>
      </c>
      <c r="FF3" s="155" t="s">
        <v>10</v>
      </c>
      <c r="FG3" s="155" t="s">
        <v>11</v>
      </c>
      <c r="FH3" s="155" t="s">
        <v>12</v>
      </c>
      <c r="FI3" s="155" t="s">
        <v>13</v>
      </c>
      <c r="FJ3" s="155" t="s">
        <v>14</v>
      </c>
      <c r="FK3" s="155" t="s">
        <v>15</v>
      </c>
      <c r="FL3" s="155" t="s">
        <v>16</v>
      </c>
      <c r="FM3" s="155" t="s">
        <v>17</v>
      </c>
      <c r="FN3" s="157" t="s">
        <v>18</v>
      </c>
    </row>
    <row r="4" spans="1:170" ht="15.75" hidden="1">
      <c r="A4" s="83">
        <v>1</v>
      </c>
      <c r="B4" s="84"/>
      <c r="C4" s="84"/>
      <c r="D4" s="84"/>
      <c r="E4" s="84"/>
      <c r="F4" s="84"/>
      <c r="G4" s="85"/>
      <c r="H4" s="86" t="s">
        <v>175</v>
      </c>
      <c r="I4" s="88">
        <f>'[1]OBXP HANDA'!B37</f>
        <v>10524643225</v>
      </c>
      <c r="J4" s="154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7"/>
    </row>
    <row r="5" spans="1:170" ht="15.75" hidden="1">
      <c r="A5" s="83">
        <v>2</v>
      </c>
      <c r="B5" s="84"/>
      <c r="C5" s="84"/>
      <c r="D5" s="84"/>
      <c r="E5" s="84"/>
      <c r="F5" s="84"/>
      <c r="G5" s="85"/>
      <c r="H5" s="86" t="s">
        <v>176</v>
      </c>
      <c r="I5" s="88">
        <f>+I6+I12</f>
        <v>8795138916</v>
      </c>
      <c r="J5" s="154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55"/>
      <c r="DE5" s="155"/>
      <c r="DF5" s="155"/>
      <c r="DG5" s="155"/>
      <c r="DH5" s="155"/>
      <c r="DI5" s="155"/>
      <c r="DJ5" s="155"/>
      <c r="DK5" s="155"/>
      <c r="DL5" s="155"/>
      <c r="DM5" s="155"/>
      <c r="DN5" s="155"/>
      <c r="DO5" s="155"/>
      <c r="DP5" s="155"/>
      <c r="DQ5" s="155"/>
      <c r="DR5" s="155"/>
      <c r="DS5" s="155"/>
      <c r="DT5" s="155"/>
      <c r="DU5" s="155"/>
      <c r="DV5" s="155"/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55"/>
      <c r="EI5" s="155"/>
      <c r="EJ5" s="155"/>
      <c r="EK5" s="155"/>
      <c r="EL5" s="155"/>
      <c r="EM5" s="155"/>
      <c r="EN5" s="155"/>
      <c r="EO5" s="155"/>
      <c r="EP5" s="155"/>
      <c r="EQ5" s="155"/>
      <c r="ER5" s="155"/>
      <c r="ES5" s="155"/>
      <c r="ET5" s="155"/>
      <c r="EU5" s="155"/>
      <c r="EV5" s="155"/>
      <c r="EW5" s="155"/>
      <c r="EX5" s="155"/>
      <c r="EY5" s="155"/>
      <c r="EZ5" s="155"/>
      <c r="FA5" s="155"/>
      <c r="FB5" s="155"/>
      <c r="FC5" s="155"/>
      <c r="FD5" s="155"/>
      <c r="FE5" s="155"/>
      <c r="FF5" s="155"/>
      <c r="FG5" s="155"/>
      <c r="FH5" s="155"/>
      <c r="FI5" s="155"/>
      <c r="FJ5" s="155"/>
      <c r="FK5" s="155"/>
      <c r="FL5" s="155"/>
      <c r="FM5" s="155"/>
      <c r="FN5" s="157"/>
    </row>
    <row r="6" spans="1:170" ht="15.75" hidden="1">
      <c r="A6" s="83">
        <v>2</v>
      </c>
      <c r="B6" s="84">
        <v>1</v>
      </c>
      <c r="C6" s="84"/>
      <c r="D6" s="84"/>
      <c r="E6" s="84"/>
      <c r="F6" s="84"/>
      <c r="G6" s="85"/>
      <c r="H6" s="86" t="s">
        <v>177</v>
      </c>
      <c r="I6" s="88">
        <f>I7</f>
        <v>101000000</v>
      </c>
      <c r="J6" s="154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5"/>
      <c r="EO6" s="155"/>
      <c r="EP6" s="155"/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5"/>
      <c r="FB6" s="155"/>
      <c r="FC6" s="155"/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7"/>
    </row>
    <row r="7" spans="1:170" ht="15.75" hidden="1">
      <c r="A7" s="89">
        <v>2</v>
      </c>
      <c r="B7" s="84">
        <v>1</v>
      </c>
      <c r="C7" s="84">
        <v>2</v>
      </c>
      <c r="D7" s="84"/>
      <c r="E7" s="84"/>
      <c r="F7" s="84"/>
      <c r="G7" s="85"/>
      <c r="H7" s="86" t="s">
        <v>178</v>
      </c>
      <c r="I7" s="88">
        <f>I8+I9+I11</f>
        <v>101000000</v>
      </c>
      <c r="J7" s="154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  <c r="DZ7" s="155"/>
      <c r="EA7" s="155"/>
      <c r="EB7" s="155"/>
      <c r="EC7" s="155"/>
      <c r="ED7" s="155"/>
      <c r="EE7" s="155"/>
      <c r="EF7" s="155"/>
      <c r="EG7" s="155"/>
      <c r="EH7" s="155"/>
      <c r="EI7" s="155"/>
      <c r="EJ7" s="155"/>
      <c r="EK7" s="155"/>
      <c r="EL7" s="155"/>
      <c r="EM7" s="155"/>
      <c r="EN7" s="155"/>
      <c r="EO7" s="155"/>
      <c r="EP7" s="155"/>
      <c r="EQ7" s="155"/>
      <c r="ER7" s="155"/>
      <c r="ES7" s="155"/>
      <c r="ET7" s="155"/>
      <c r="EU7" s="155"/>
      <c r="EV7" s="155"/>
      <c r="EW7" s="155"/>
      <c r="EX7" s="155"/>
      <c r="EY7" s="155"/>
      <c r="EZ7" s="155"/>
      <c r="FA7" s="155"/>
      <c r="FB7" s="155"/>
      <c r="FC7" s="155"/>
      <c r="FD7" s="155"/>
      <c r="FE7" s="155"/>
      <c r="FF7" s="155"/>
      <c r="FG7" s="155"/>
      <c r="FH7" s="155"/>
      <c r="FI7" s="155"/>
      <c r="FJ7" s="155"/>
      <c r="FK7" s="155"/>
      <c r="FL7" s="155"/>
      <c r="FM7" s="155"/>
      <c r="FN7" s="157"/>
    </row>
    <row r="8" spans="1:170" ht="15.75" hidden="1">
      <c r="A8" s="90">
        <v>2</v>
      </c>
      <c r="B8" s="91">
        <v>1</v>
      </c>
      <c r="C8" s="91">
        <v>2</v>
      </c>
      <c r="D8" s="92" t="s">
        <v>179</v>
      </c>
      <c r="E8" s="93"/>
      <c r="F8" s="93"/>
      <c r="G8" s="94"/>
      <c r="H8" s="95" t="s">
        <v>180</v>
      </c>
      <c r="I8" s="96">
        <f>'[1]INGRESOS F 10-f.15'!J17</f>
        <v>80000000</v>
      </c>
      <c r="J8" s="154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>
        <f aca="true" t="shared" si="0" ref="W8:W24">J4+K4+L4+M4+N4+O4+P4+Q4+R4+S4+T4+U4</f>
        <v>0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5"/>
      <c r="EJ8" s="155"/>
      <c r="EK8" s="155"/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7"/>
    </row>
    <row r="9" spans="1:170" ht="15" hidden="1">
      <c r="A9" s="97">
        <v>2</v>
      </c>
      <c r="B9" s="98">
        <v>1</v>
      </c>
      <c r="C9" s="98">
        <v>2</v>
      </c>
      <c r="D9" s="99" t="s">
        <v>181</v>
      </c>
      <c r="E9" s="98"/>
      <c r="F9" s="98"/>
      <c r="G9" s="100"/>
      <c r="H9" s="95" t="s">
        <v>182</v>
      </c>
      <c r="I9" s="96">
        <f>I10</f>
        <v>0</v>
      </c>
      <c r="J9" s="154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>
        <f t="shared" si="0"/>
        <v>0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7"/>
    </row>
    <row r="10" spans="1:170" ht="15" hidden="1">
      <c r="A10" s="97">
        <v>2</v>
      </c>
      <c r="B10" s="98">
        <v>1</v>
      </c>
      <c r="C10" s="98">
        <v>2</v>
      </c>
      <c r="D10" s="99" t="s">
        <v>181</v>
      </c>
      <c r="E10" s="99" t="s">
        <v>183</v>
      </c>
      <c r="F10" s="99"/>
      <c r="G10" s="100"/>
      <c r="H10" s="95" t="s">
        <v>184</v>
      </c>
      <c r="I10" s="96">
        <f>'[1]INGRESOS F 10-f.15'!J19</f>
        <v>0</v>
      </c>
      <c r="J10" s="154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>
        <f t="shared" si="0"/>
        <v>0</v>
      </c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7"/>
    </row>
    <row r="11" spans="1:170" ht="15" hidden="1">
      <c r="A11" s="97">
        <v>2</v>
      </c>
      <c r="B11" s="98">
        <v>1</v>
      </c>
      <c r="C11" s="98">
        <v>2</v>
      </c>
      <c r="D11" s="99">
        <v>99</v>
      </c>
      <c r="E11" s="98"/>
      <c r="F11" s="98"/>
      <c r="G11" s="100"/>
      <c r="H11" s="95" t="s">
        <v>185</v>
      </c>
      <c r="I11" s="96">
        <f>'[1]INGRESOS F 10-f.15'!J20</f>
        <v>21000000</v>
      </c>
      <c r="J11" s="154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>
        <f t="shared" si="0"/>
        <v>0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7"/>
    </row>
    <row r="12" spans="1:170" ht="15.75" hidden="1">
      <c r="A12" s="83">
        <v>2</v>
      </c>
      <c r="B12" s="84">
        <v>2</v>
      </c>
      <c r="C12" s="84"/>
      <c r="D12" s="84"/>
      <c r="E12" s="84"/>
      <c r="F12" s="84"/>
      <c r="G12" s="85"/>
      <c r="H12" s="86" t="s">
        <v>23</v>
      </c>
      <c r="I12" s="88">
        <f>I13</f>
        <v>8694138916</v>
      </c>
      <c r="J12" s="154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>
        <f t="shared" si="0"/>
        <v>0</v>
      </c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7"/>
    </row>
    <row r="13" spans="1:170" ht="15.75" hidden="1">
      <c r="A13" s="83">
        <v>2</v>
      </c>
      <c r="B13" s="84">
        <v>2</v>
      </c>
      <c r="C13" s="84">
        <v>4</v>
      </c>
      <c r="D13" s="84"/>
      <c r="E13" s="84"/>
      <c r="F13" s="84"/>
      <c r="G13" s="85"/>
      <c r="H13" s="86" t="s">
        <v>186</v>
      </c>
      <c r="I13" s="88">
        <f>I14</f>
        <v>8694138916</v>
      </c>
      <c r="J13" s="154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>
        <f t="shared" si="0"/>
        <v>0</v>
      </c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/>
      <c r="CK13" s="155"/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5"/>
      <c r="CW13" s="155"/>
      <c r="CX13" s="155"/>
      <c r="CY13" s="155"/>
      <c r="CZ13" s="155"/>
      <c r="DA13" s="155"/>
      <c r="DB13" s="155"/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5"/>
      <c r="DN13" s="155"/>
      <c r="DO13" s="155"/>
      <c r="DP13" s="155"/>
      <c r="DQ13" s="155"/>
      <c r="DR13" s="155"/>
      <c r="DS13" s="155"/>
      <c r="DT13" s="155"/>
      <c r="DU13" s="155"/>
      <c r="DV13" s="155"/>
      <c r="DW13" s="155"/>
      <c r="DX13" s="155"/>
      <c r="DY13" s="155"/>
      <c r="DZ13" s="155"/>
      <c r="EA13" s="155"/>
      <c r="EB13" s="155"/>
      <c r="EC13" s="155"/>
      <c r="ED13" s="155"/>
      <c r="EE13" s="155"/>
      <c r="EF13" s="155"/>
      <c r="EG13" s="155"/>
      <c r="EH13" s="155"/>
      <c r="EI13" s="155"/>
      <c r="EJ13" s="155"/>
      <c r="EK13" s="155"/>
      <c r="EL13" s="155"/>
      <c r="EM13" s="155"/>
      <c r="EN13" s="155"/>
      <c r="EO13" s="155"/>
      <c r="EP13" s="155"/>
      <c r="EQ13" s="155"/>
      <c r="ER13" s="155"/>
      <c r="ES13" s="155"/>
      <c r="ET13" s="155"/>
      <c r="EU13" s="155"/>
      <c r="EV13" s="155"/>
      <c r="EW13" s="155"/>
      <c r="EX13" s="155"/>
      <c r="EY13" s="155"/>
      <c r="EZ13" s="155"/>
      <c r="FA13" s="155"/>
      <c r="FB13" s="155"/>
      <c r="FC13" s="155"/>
      <c r="FD13" s="155"/>
      <c r="FE13" s="155"/>
      <c r="FF13" s="155"/>
      <c r="FG13" s="155"/>
      <c r="FH13" s="155"/>
      <c r="FI13" s="155"/>
      <c r="FJ13" s="155"/>
      <c r="FK13" s="155"/>
      <c r="FL13" s="155"/>
      <c r="FM13" s="155"/>
      <c r="FN13" s="157"/>
    </row>
    <row r="14" spans="1:170" ht="15.75" hidden="1">
      <c r="A14" s="83">
        <v>2</v>
      </c>
      <c r="B14" s="84">
        <v>2</v>
      </c>
      <c r="C14" s="84">
        <v>4</v>
      </c>
      <c r="D14" s="101" t="s">
        <v>187</v>
      </c>
      <c r="E14" s="84"/>
      <c r="F14" s="84"/>
      <c r="G14" s="85"/>
      <c r="H14" s="86" t="s">
        <v>188</v>
      </c>
      <c r="I14" s="88">
        <f>SUM(I15:I16)</f>
        <v>8694138916</v>
      </c>
      <c r="J14" s="154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>
        <f t="shared" si="0"/>
        <v>0</v>
      </c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5"/>
      <c r="CI14" s="155"/>
      <c r="CJ14" s="155"/>
      <c r="CK14" s="155"/>
      <c r="CL14" s="155"/>
      <c r="CM14" s="155"/>
      <c r="CN14" s="155"/>
      <c r="CO14" s="155"/>
      <c r="CP14" s="155"/>
      <c r="CQ14" s="155"/>
      <c r="CR14" s="155"/>
      <c r="CS14" s="155"/>
      <c r="CT14" s="155"/>
      <c r="CU14" s="155"/>
      <c r="CV14" s="155"/>
      <c r="CW14" s="155"/>
      <c r="CX14" s="155"/>
      <c r="CY14" s="155"/>
      <c r="CZ14" s="155"/>
      <c r="DA14" s="155"/>
      <c r="DB14" s="155"/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5"/>
      <c r="DN14" s="155"/>
      <c r="DO14" s="155"/>
      <c r="DP14" s="155"/>
      <c r="DQ14" s="155"/>
      <c r="DR14" s="155"/>
      <c r="DS14" s="155"/>
      <c r="DT14" s="155"/>
      <c r="DU14" s="155"/>
      <c r="DV14" s="155"/>
      <c r="DW14" s="155"/>
      <c r="DX14" s="155"/>
      <c r="DY14" s="155"/>
      <c r="DZ14" s="155"/>
      <c r="EA14" s="155"/>
      <c r="EB14" s="155"/>
      <c r="EC14" s="155"/>
      <c r="ED14" s="155"/>
      <c r="EE14" s="155"/>
      <c r="EF14" s="155"/>
      <c r="EG14" s="155"/>
      <c r="EH14" s="155"/>
      <c r="EI14" s="155"/>
      <c r="EJ14" s="155"/>
      <c r="EK14" s="155"/>
      <c r="EL14" s="155"/>
      <c r="EM14" s="155"/>
      <c r="EN14" s="155"/>
      <c r="EO14" s="155"/>
      <c r="EP14" s="155"/>
      <c r="EQ14" s="155"/>
      <c r="ER14" s="155"/>
      <c r="ES14" s="155"/>
      <c r="ET14" s="155"/>
      <c r="EU14" s="155"/>
      <c r="EV14" s="155"/>
      <c r="EW14" s="155"/>
      <c r="EX14" s="155"/>
      <c r="EY14" s="155"/>
      <c r="EZ14" s="155"/>
      <c r="FA14" s="155"/>
      <c r="FB14" s="155"/>
      <c r="FC14" s="155"/>
      <c r="FD14" s="155"/>
      <c r="FE14" s="155"/>
      <c r="FF14" s="155"/>
      <c r="FG14" s="155"/>
      <c r="FH14" s="155"/>
      <c r="FI14" s="155"/>
      <c r="FJ14" s="155"/>
      <c r="FK14" s="155"/>
      <c r="FL14" s="155"/>
      <c r="FM14" s="155"/>
      <c r="FN14" s="157"/>
    </row>
    <row r="15" spans="1:170" ht="15.75" hidden="1">
      <c r="A15" s="97">
        <v>2</v>
      </c>
      <c r="B15" s="98">
        <v>2</v>
      </c>
      <c r="C15" s="98">
        <v>4</v>
      </c>
      <c r="D15" s="99" t="s">
        <v>187</v>
      </c>
      <c r="E15" s="99" t="s">
        <v>189</v>
      </c>
      <c r="F15" s="99"/>
      <c r="G15" s="85"/>
      <c r="H15" s="95" t="s">
        <v>91</v>
      </c>
      <c r="I15" s="96">
        <f>'[1]INGRESOS F 10-f.15'!J25</f>
        <v>8694138916</v>
      </c>
      <c r="J15" s="154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>
        <f t="shared" si="0"/>
        <v>0</v>
      </c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F15" s="155"/>
      <c r="FG15" s="155"/>
      <c r="FH15" s="155"/>
      <c r="FI15" s="155"/>
      <c r="FJ15" s="155"/>
      <c r="FK15" s="155"/>
      <c r="FL15" s="155"/>
      <c r="FM15" s="155"/>
      <c r="FN15" s="157"/>
    </row>
    <row r="16" spans="1:170" ht="15.75" hidden="1">
      <c r="A16" s="97">
        <v>2</v>
      </c>
      <c r="B16" s="98">
        <v>2</v>
      </c>
      <c r="C16" s="98">
        <v>4</v>
      </c>
      <c r="D16" s="99" t="s">
        <v>187</v>
      </c>
      <c r="E16" s="99" t="s">
        <v>183</v>
      </c>
      <c r="F16" s="99"/>
      <c r="G16" s="85"/>
      <c r="H16" s="95" t="s">
        <v>190</v>
      </c>
      <c r="I16" s="96">
        <f>'[1]INGRESOS F 10-f.15'!J26</f>
        <v>0</v>
      </c>
      <c r="J16" s="154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>
        <f t="shared" si="0"/>
        <v>0</v>
      </c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155"/>
      <c r="CM16" s="155"/>
      <c r="CN16" s="155"/>
      <c r="CO16" s="155"/>
      <c r="CP16" s="155"/>
      <c r="CQ16" s="155"/>
      <c r="CR16" s="155"/>
      <c r="CS16" s="155"/>
      <c r="CT16" s="155"/>
      <c r="CU16" s="155"/>
      <c r="CV16" s="155"/>
      <c r="CW16" s="155"/>
      <c r="CX16" s="155"/>
      <c r="CY16" s="155"/>
      <c r="CZ16" s="155"/>
      <c r="DA16" s="155"/>
      <c r="DB16" s="155"/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5"/>
      <c r="DN16" s="155"/>
      <c r="DO16" s="155"/>
      <c r="DP16" s="155"/>
      <c r="DQ16" s="155"/>
      <c r="DR16" s="155"/>
      <c r="DS16" s="155"/>
      <c r="DT16" s="155"/>
      <c r="DU16" s="155"/>
      <c r="DV16" s="155"/>
      <c r="DW16" s="155"/>
      <c r="DX16" s="155"/>
      <c r="DY16" s="155"/>
      <c r="DZ16" s="155"/>
      <c r="EA16" s="155"/>
      <c r="EB16" s="155"/>
      <c r="EC16" s="155"/>
      <c r="ED16" s="155"/>
      <c r="EE16" s="155"/>
      <c r="EF16" s="155"/>
      <c r="EG16" s="155"/>
      <c r="EH16" s="155"/>
      <c r="EI16" s="155"/>
      <c r="EJ16" s="155"/>
      <c r="EK16" s="155"/>
      <c r="EL16" s="155"/>
      <c r="EM16" s="155"/>
      <c r="EN16" s="155"/>
      <c r="EO16" s="155"/>
      <c r="EP16" s="155"/>
      <c r="EQ16" s="155"/>
      <c r="ER16" s="155"/>
      <c r="ES16" s="155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  <c r="FK16" s="155"/>
      <c r="FL16" s="155"/>
      <c r="FM16" s="155"/>
      <c r="FN16" s="157"/>
    </row>
    <row r="17" spans="1:170" ht="15.75" hidden="1">
      <c r="A17" s="83">
        <v>2</v>
      </c>
      <c r="B17" s="84">
        <v>4</v>
      </c>
      <c r="C17" s="84"/>
      <c r="D17" s="84"/>
      <c r="E17" s="84"/>
      <c r="F17" s="84"/>
      <c r="G17" s="85"/>
      <c r="H17" s="86" t="s">
        <v>35</v>
      </c>
      <c r="I17" s="88">
        <f>I18+I20+I22</f>
        <v>0</v>
      </c>
      <c r="J17" s="154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>
        <f t="shared" si="0"/>
        <v>0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5"/>
      <c r="CB17" s="155"/>
      <c r="CC17" s="155"/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5"/>
      <c r="DB17" s="155"/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5"/>
      <c r="DO17" s="155"/>
      <c r="DP17" s="155"/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5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5"/>
      <c r="ES17" s="155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  <c r="FK17" s="155"/>
      <c r="FL17" s="155"/>
      <c r="FM17" s="155"/>
      <c r="FN17" s="157"/>
    </row>
    <row r="18" spans="1:170" ht="22.5" customHeight="1" hidden="1">
      <c r="A18" s="83">
        <v>2</v>
      </c>
      <c r="B18" s="84">
        <v>4</v>
      </c>
      <c r="C18" s="101">
        <v>1</v>
      </c>
      <c r="D18" s="84"/>
      <c r="E18" s="84"/>
      <c r="F18" s="84"/>
      <c r="G18" s="85"/>
      <c r="H18" s="102" t="s">
        <v>191</v>
      </c>
      <c r="I18" s="88">
        <f>I19</f>
        <v>0</v>
      </c>
      <c r="J18" s="154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>
        <f t="shared" si="0"/>
        <v>0</v>
      </c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F18" s="155"/>
      <c r="FG18" s="155"/>
      <c r="FH18" s="155"/>
      <c r="FI18" s="155"/>
      <c r="FJ18" s="155"/>
      <c r="FK18" s="155"/>
      <c r="FL18" s="155"/>
      <c r="FM18" s="155"/>
      <c r="FN18" s="157"/>
    </row>
    <row r="19" spans="1:170" ht="22.5" customHeight="1" hidden="1">
      <c r="A19" s="97">
        <v>2</v>
      </c>
      <c r="B19" s="98">
        <v>4</v>
      </c>
      <c r="C19" s="99">
        <v>1</v>
      </c>
      <c r="D19" s="99" t="s">
        <v>179</v>
      </c>
      <c r="E19" s="98"/>
      <c r="F19" s="98"/>
      <c r="G19" s="100"/>
      <c r="H19" s="103" t="s">
        <v>192</v>
      </c>
      <c r="I19" s="96">
        <f>'[1]INGRESOS F 10-f.15'!J30</f>
        <v>0</v>
      </c>
      <c r="J19" s="154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>
        <f t="shared" si="0"/>
        <v>0</v>
      </c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F19" s="155"/>
      <c r="FG19" s="155"/>
      <c r="FH19" s="155"/>
      <c r="FI19" s="155"/>
      <c r="FJ19" s="155"/>
      <c r="FK19" s="155"/>
      <c r="FL19" s="155"/>
      <c r="FM19" s="155"/>
      <c r="FN19" s="157"/>
    </row>
    <row r="20" spans="1:170" ht="22.5" customHeight="1" hidden="1">
      <c r="A20" s="83">
        <v>2</v>
      </c>
      <c r="B20" s="84">
        <v>4</v>
      </c>
      <c r="C20" s="101">
        <v>3</v>
      </c>
      <c r="D20" s="99"/>
      <c r="E20" s="84"/>
      <c r="F20" s="84"/>
      <c r="G20" s="85"/>
      <c r="H20" s="102" t="s">
        <v>193</v>
      </c>
      <c r="I20" s="88">
        <f>I21</f>
        <v>0</v>
      </c>
      <c r="J20" s="154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>
        <f t="shared" si="0"/>
        <v>0</v>
      </c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5"/>
      <c r="CY20" s="155"/>
      <c r="CZ20" s="155"/>
      <c r="DA20" s="155"/>
      <c r="DB20" s="155"/>
      <c r="DC20" s="155"/>
      <c r="DD20" s="155"/>
      <c r="DE20" s="155"/>
      <c r="DF20" s="155"/>
      <c r="DG20" s="155"/>
      <c r="DH20" s="155"/>
      <c r="DI20" s="155"/>
      <c r="DJ20" s="155"/>
      <c r="DK20" s="155"/>
      <c r="DL20" s="155"/>
      <c r="DM20" s="155"/>
      <c r="DN20" s="155"/>
      <c r="DO20" s="155"/>
      <c r="DP20" s="155"/>
      <c r="DQ20" s="155"/>
      <c r="DR20" s="155"/>
      <c r="DS20" s="155"/>
      <c r="DT20" s="155"/>
      <c r="DU20" s="155"/>
      <c r="DV20" s="155"/>
      <c r="DW20" s="155"/>
      <c r="DX20" s="155"/>
      <c r="DY20" s="155"/>
      <c r="DZ20" s="155"/>
      <c r="EA20" s="155"/>
      <c r="EB20" s="155"/>
      <c r="EC20" s="155"/>
      <c r="ED20" s="155"/>
      <c r="EE20" s="155"/>
      <c r="EF20" s="155"/>
      <c r="EG20" s="155"/>
      <c r="EH20" s="155"/>
      <c r="EI20" s="155"/>
      <c r="EJ20" s="155"/>
      <c r="EK20" s="155"/>
      <c r="EL20" s="155"/>
      <c r="EM20" s="155"/>
      <c r="EN20" s="155"/>
      <c r="EO20" s="155"/>
      <c r="EP20" s="155"/>
      <c r="EQ20" s="155"/>
      <c r="ER20" s="155"/>
      <c r="ES20" s="155"/>
      <c r="ET20" s="155"/>
      <c r="EU20" s="155"/>
      <c r="EV20" s="155"/>
      <c r="EW20" s="155"/>
      <c r="EX20" s="155"/>
      <c r="EY20" s="155"/>
      <c r="EZ20" s="155"/>
      <c r="FA20" s="155"/>
      <c r="FB20" s="155"/>
      <c r="FC20" s="155"/>
      <c r="FD20" s="155"/>
      <c r="FE20" s="155"/>
      <c r="FF20" s="155"/>
      <c r="FG20" s="155"/>
      <c r="FH20" s="155"/>
      <c r="FI20" s="155"/>
      <c r="FJ20" s="155"/>
      <c r="FK20" s="155"/>
      <c r="FL20" s="155"/>
      <c r="FM20" s="155"/>
      <c r="FN20" s="157"/>
    </row>
    <row r="21" spans="1:170" ht="22.5" customHeight="1" hidden="1">
      <c r="A21" s="97">
        <v>2</v>
      </c>
      <c r="B21" s="98">
        <v>4</v>
      </c>
      <c r="C21" s="99">
        <v>3</v>
      </c>
      <c r="D21" s="99" t="s">
        <v>183</v>
      </c>
      <c r="E21" s="98"/>
      <c r="F21" s="98"/>
      <c r="G21" s="85"/>
      <c r="H21" s="103" t="s">
        <v>194</v>
      </c>
      <c r="I21" s="96">
        <f>'[1]INGRESOS F 10-f.15'!J32</f>
        <v>0</v>
      </c>
      <c r="J21" s="154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>
        <f t="shared" si="0"/>
        <v>0</v>
      </c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155"/>
      <c r="CM21" s="155"/>
      <c r="CN21" s="155"/>
      <c r="CO21" s="155"/>
      <c r="CP21" s="155"/>
      <c r="CQ21" s="155"/>
      <c r="CR21" s="155"/>
      <c r="CS21" s="155"/>
      <c r="CT21" s="155"/>
      <c r="CU21" s="155"/>
      <c r="CV21" s="155"/>
      <c r="CW21" s="155"/>
      <c r="CX21" s="155"/>
      <c r="CY21" s="155"/>
      <c r="CZ21" s="155"/>
      <c r="DA21" s="155"/>
      <c r="DB21" s="155"/>
      <c r="DC21" s="155"/>
      <c r="DD21" s="155"/>
      <c r="DE21" s="155"/>
      <c r="DF21" s="155"/>
      <c r="DG21" s="155"/>
      <c r="DH21" s="155"/>
      <c r="DI21" s="155"/>
      <c r="DJ21" s="155"/>
      <c r="DK21" s="155"/>
      <c r="DL21" s="155"/>
      <c r="DM21" s="155"/>
      <c r="DN21" s="155"/>
      <c r="DO21" s="155"/>
      <c r="DP21" s="155"/>
      <c r="DQ21" s="155"/>
      <c r="DR21" s="155"/>
      <c r="DS21" s="155"/>
      <c r="DT21" s="155"/>
      <c r="DU21" s="155"/>
      <c r="DV21" s="155"/>
      <c r="DW21" s="155"/>
      <c r="DX21" s="155"/>
      <c r="DY21" s="155"/>
      <c r="DZ21" s="155"/>
      <c r="EA21" s="155"/>
      <c r="EB21" s="155"/>
      <c r="EC21" s="155"/>
      <c r="ED21" s="155"/>
      <c r="EE21" s="155"/>
      <c r="EF21" s="155"/>
      <c r="EG21" s="155"/>
      <c r="EH21" s="155"/>
      <c r="EI21" s="155"/>
      <c r="EJ21" s="155"/>
      <c r="EK21" s="155"/>
      <c r="EL21" s="155"/>
      <c r="EM21" s="155"/>
      <c r="EN21" s="155"/>
      <c r="EO21" s="155"/>
      <c r="EP21" s="155"/>
      <c r="EQ21" s="155"/>
      <c r="ER21" s="155"/>
      <c r="ES21" s="155"/>
      <c r="ET21" s="155"/>
      <c r="EU21" s="155"/>
      <c r="EV21" s="155"/>
      <c r="EW21" s="155"/>
      <c r="EX21" s="155"/>
      <c r="EY21" s="155"/>
      <c r="EZ21" s="155"/>
      <c r="FA21" s="155"/>
      <c r="FB21" s="155"/>
      <c r="FC21" s="155"/>
      <c r="FD21" s="155"/>
      <c r="FE21" s="155"/>
      <c r="FF21" s="155"/>
      <c r="FG21" s="155"/>
      <c r="FH21" s="155"/>
      <c r="FI21" s="155"/>
      <c r="FJ21" s="155"/>
      <c r="FK21" s="155"/>
      <c r="FL21" s="155"/>
      <c r="FM21" s="155"/>
      <c r="FN21" s="157"/>
    </row>
    <row r="22" spans="1:170" ht="22.5" customHeight="1" hidden="1">
      <c r="A22" s="83">
        <v>2</v>
      </c>
      <c r="B22" s="84">
        <v>4</v>
      </c>
      <c r="C22" s="84">
        <v>5</v>
      </c>
      <c r="D22" s="84"/>
      <c r="E22" s="84"/>
      <c r="F22" s="84"/>
      <c r="G22" s="85"/>
      <c r="H22" s="102" t="s">
        <v>195</v>
      </c>
      <c r="I22" s="88">
        <f>'[1]INGRESOS F 10-f.15'!J33</f>
        <v>0</v>
      </c>
      <c r="J22" s="154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>
        <f t="shared" si="0"/>
        <v>0</v>
      </c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55"/>
      <c r="CK22" s="155"/>
      <c r="CL22" s="155"/>
      <c r="CM22" s="155"/>
      <c r="CN22" s="155"/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D22" s="155"/>
      <c r="DE22" s="155"/>
      <c r="DF22" s="155"/>
      <c r="DG22" s="155"/>
      <c r="DH22" s="155"/>
      <c r="DI22" s="155"/>
      <c r="DJ22" s="155"/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55"/>
      <c r="DZ22" s="155"/>
      <c r="EA22" s="155"/>
      <c r="EB22" s="155"/>
      <c r="EC22" s="155"/>
      <c r="ED22" s="155"/>
      <c r="EE22" s="155"/>
      <c r="EF22" s="155"/>
      <c r="EG22" s="155"/>
      <c r="EH22" s="155"/>
      <c r="EI22" s="155"/>
      <c r="EJ22" s="155"/>
      <c r="EK22" s="155"/>
      <c r="EL22" s="155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  <c r="FF22" s="155"/>
      <c r="FG22" s="155"/>
      <c r="FH22" s="155"/>
      <c r="FI22" s="155"/>
      <c r="FJ22" s="155"/>
      <c r="FK22" s="155"/>
      <c r="FL22" s="155"/>
      <c r="FM22" s="155"/>
      <c r="FN22" s="157"/>
    </row>
    <row r="23" spans="1:170" ht="15.75" hidden="1">
      <c r="A23" s="83">
        <v>2</v>
      </c>
      <c r="B23" s="84">
        <v>4</v>
      </c>
      <c r="C23" s="84">
        <v>9</v>
      </c>
      <c r="D23" s="104"/>
      <c r="E23" s="104"/>
      <c r="F23" s="104"/>
      <c r="G23" s="105"/>
      <c r="H23" s="86" t="s">
        <v>196</v>
      </c>
      <c r="I23" s="88">
        <v>0</v>
      </c>
      <c r="J23" s="154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>
        <f t="shared" si="0"/>
        <v>0</v>
      </c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5"/>
      <c r="DB23" s="155"/>
      <c r="DC23" s="155"/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5"/>
      <c r="DO23" s="155"/>
      <c r="DP23" s="155"/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5"/>
      <c r="EB23" s="155"/>
      <c r="EC23" s="155"/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5"/>
      <c r="EO23" s="155"/>
      <c r="EP23" s="155"/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5"/>
      <c r="FB23" s="155"/>
      <c r="FC23" s="155"/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7"/>
    </row>
    <row r="24" spans="1:170" ht="31.5" hidden="1">
      <c r="A24" s="106"/>
      <c r="B24" s="107"/>
      <c r="C24" s="108"/>
      <c r="D24" s="107"/>
      <c r="E24" s="107"/>
      <c r="F24" s="107"/>
      <c r="G24" s="109"/>
      <c r="H24" s="110" t="s">
        <v>197</v>
      </c>
      <c r="I24" s="88">
        <f>I4+I6+I12+I17</f>
        <v>19319782141</v>
      </c>
      <c r="J24" s="154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>
        <f t="shared" si="0"/>
        <v>0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5"/>
      <c r="EO24" s="155"/>
      <c r="EP24" s="155"/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5"/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7"/>
    </row>
    <row r="25" spans="1:170" ht="15">
      <c r="A25" s="111">
        <v>3</v>
      </c>
      <c r="B25" s="112"/>
      <c r="C25" s="113"/>
      <c r="D25" s="112"/>
      <c r="E25" s="112"/>
      <c r="F25" s="112"/>
      <c r="G25" s="114"/>
      <c r="H25" s="114" t="s">
        <v>198</v>
      </c>
      <c r="I25" s="115">
        <f>I26</f>
        <v>19319782141</v>
      </c>
      <c r="J25" s="115">
        <f aca="true" t="shared" si="1" ref="J25:W25">J26</f>
        <v>98828324</v>
      </c>
      <c r="K25" s="115">
        <f t="shared" si="1"/>
        <v>243569697</v>
      </c>
      <c r="L25" s="115">
        <f t="shared" si="1"/>
        <v>117085744</v>
      </c>
      <c r="M25" s="115">
        <f t="shared" si="1"/>
        <v>253543204</v>
      </c>
      <c r="N25" s="115">
        <f t="shared" si="1"/>
        <v>688136530</v>
      </c>
      <c r="O25" s="115">
        <f t="shared" si="1"/>
        <v>786961568</v>
      </c>
      <c r="P25" s="115">
        <f t="shared" si="1"/>
        <v>149634477</v>
      </c>
      <c r="Q25" s="115">
        <f t="shared" si="1"/>
        <v>950550230</v>
      </c>
      <c r="R25" s="115">
        <f t="shared" si="1"/>
        <v>148476684</v>
      </c>
      <c r="S25" s="115">
        <f t="shared" si="1"/>
        <v>0</v>
      </c>
      <c r="T25" s="115">
        <f t="shared" si="1"/>
        <v>199156905</v>
      </c>
      <c r="U25" s="115">
        <f t="shared" si="1"/>
        <v>81902296</v>
      </c>
      <c r="V25" s="115">
        <f t="shared" si="1"/>
        <v>9681087678</v>
      </c>
      <c r="W25" s="115">
        <f t="shared" si="1"/>
        <v>13398933338</v>
      </c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1"/>
    </row>
    <row r="26" spans="1:170" ht="15">
      <c r="A26" s="111">
        <v>3</v>
      </c>
      <c r="B26" s="112">
        <v>3</v>
      </c>
      <c r="C26" s="113"/>
      <c r="D26" s="112"/>
      <c r="E26" s="112"/>
      <c r="F26" s="112"/>
      <c r="G26" s="114"/>
      <c r="H26" s="114" t="s">
        <v>199</v>
      </c>
      <c r="I26" s="115">
        <f>ROUND(I28+I77,0)</f>
        <v>19319782141</v>
      </c>
      <c r="J26" s="115">
        <f aca="true" t="shared" si="2" ref="J26:W26">ROUND(J28+J77,0)</f>
        <v>98828324</v>
      </c>
      <c r="K26" s="115">
        <f t="shared" si="2"/>
        <v>243569697</v>
      </c>
      <c r="L26" s="115">
        <f t="shared" si="2"/>
        <v>117085744</v>
      </c>
      <c r="M26" s="115">
        <f t="shared" si="2"/>
        <v>253543204</v>
      </c>
      <c r="N26" s="115">
        <f t="shared" si="2"/>
        <v>688136530</v>
      </c>
      <c r="O26" s="115">
        <f t="shared" si="2"/>
        <v>786961568</v>
      </c>
      <c r="P26" s="115">
        <f t="shared" si="2"/>
        <v>149634477</v>
      </c>
      <c r="Q26" s="115">
        <f t="shared" si="2"/>
        <v>950550230</v>
      </c>
      <c r="R26" s="115">
        <f t="shared" si="2"/>
        <v>148476684</v>
      </c>
      <c r="S26" s="115">
        <f t="shared" si="2"/>
        <v>0</v>
      </c>
      <c r="T26" s="115">
        <f t="shared" si="2"/>
        <v>199156905</v>
      </c>
      <c r="U26" s="115">
        <f t="shared" si="2"/>
        <v>81902296</v>
      </c>
      <c r="V26" s="115">
        <f t="shared" si="2"/>
        <v>9681087678</v>
      </c>
      <c r="W26" s="115">
        <f t="shared" si="2"/>
        <v>13398933338</v>
      </c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1"/>
    </row>
    <row r="27" spans="1:170" ht="15">
      <c r="A27" s="111">
        <v>3</v>
      </c>
      <c r="B27" s="112">
        <v>3</v>
      </c>
      <c r="C27" s="113">
        <v>1</v>
      </c>
      <c r="D27" s="112"/>
      <c r="E27" s="112"/>
      <c r="F27" s="112"/>
      <c r="G27" s="114"/>
      <c r="H27" s="114" t="s">
        <v>200</v>
      </c>
      <c r="I27" s="115">
        <f>I6+I12+I17-I16</f>
        <v>8795138916</v>
      </c>
      <c r="J27" s="115">
        <f aca="true" t="shared" si="3" ref="J27:W27">J6+J12+J17-J16</f>
        <v>0</v>
      </c>
      <c r="K27" s="115">
        <f t="shared" si="3"/>
        <v>0</v>
      </c>
      <c r="L27" s="115">
        <f t="shared" si="3"/>
        <v>0</v>
      </c>
      <c r="M27" s="115">
        <f t="shared" si="3"/>
        <v>0</v>
      </c>
      <c r="N27" s="115">
        <f t="shared" si="3"/>
        <v>0</v>
      </c>
      <c r="O27" s="115">
        <f t="shared" si="3"/>
        <v>0</v>
      </c>
      <c r="P27" s="115">
        <f t="shared" si="3"/>
        <v>0</v>
      </c>
      <c r="Q27" s="115">
        <f t="shared" si="3"/>
        <v>0</v>
      </c>
      <c r="R27" s="115">
        <f t="shared" si="3"/>
        <v>0</v>
      </c>
      <c r="S27" s="115">
        <f t="shared" si="3"/>
        <v>0</v>
      </c>
      <c r="T27" s="115">
        <f t="shared" si="3"/>
        <v>0</v>
      </c>
      <c r="U27" s="115">
        <f t="shared" si="3"/>
        <v>0</v>
      </c>
      <c r="V27" s="115">
        <f t="shared" si="3"/>
        <v>0</v>
      </c>
      <c r="W27" s="115">
        <f t="shared" si="3"/>
        <v>0</v>
      </c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1"/>
    </row>
    <row r="28" spans="1:170" ht="29.25" customHeight="1">
      <c r="A28" s="111">
        <v>3</v>
      </c>
      <c r="B28" s="112">
        <v>3</v>
      </c>
      <c r="C28" s="113">
        <v>1</v>
      </c>
      <c r="D28" s="112">
        <v>12</v>
      </c>
      <c r="E28" s="112"/>
      <c r="F28" s="112"/>
      <c r="G28" s="114"/>
      <c r="H28" s="116" t="s">
        <v>201</v>
      </c>
      <c r="I28" s="115">
        <f>I29+I48+I58+I70</f>
        <v>8795138916.0048</v>
      </c>
      <c r="J28" s="115">
        <f aca="true" t="shared" si="4" ref="J28:W28">J29+J48+J58+J70</f>
        <v>0</v>
      </c>
      <c r="K28" s="115">
        <f t="shared" si="4"/>
        <v>0</v>
      </c>
      <c r="L28" s="115">
        <f t="shared" si="4"/>
        <v>0</v>
      </c>
      <c r="M28" s="115">
        <f t="shared" si="4"/>
        <v>0</v>
      </c>
      <c r="N28" s="115">
        <f t="shared" si="4"/>
        <v>126750000</v>
      </c>
      <c r="O28" s="115">
        <f t="shared" si="4"/>
        <v>103765280</v>
      </c>
      <c r="P28" s="115">
        <f t="shared" si="4"/>
        <v>0</v>
      </c>
      <c r="Q28" s="115">
        <f t="shared" si="4"/>
        <v>107796800</v>
      </c>
      <c r="R28" s="115">
        <f t="shared" si="4"/>
        <v>0</v>
      </c>
      <c r="S28" s="115">
        <f t="shared" si="4"/>
        <v>0</v>
      </c>
      <c r="T28" s="115">
        <f t="shared" si="4"/>
        <v>15216000</v>
      </c>
      <c r="U28" s="115">
        <f t="shared" si="4"/>
        <v>7824000</v>
      </c>
      <c r="V28" s="115">
        <f t="shared" si="4"/>
        <v>7006444423</v>
      </c>
      <c r="W28" s="115">
        <f t="shared" si="4"/>
        <v>7367796503</v>
      </c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1"/>
    </row>
    <row r="29" spans="1:170" ht="15">
      <c r="A29" s="111">
        <v>3</v>
      </c>
      <c r="B29" s="112">
        <v>3</v>
      </c>
      <c r="C29" s="113">
        <v>1</v>
      </c>
      <c r="D29" s="112">
        <v>12</v>
      </c>
      <c r="E29" s="117" t="s">
        <v>189</v>
      </c>
      <c r="F29" s="118"/>
      <c r="G29" s="119"/>
      <c r="H29" s="120" t="s">
        <v>202</v>
      </c>
      <c r="I29" s="115">
        <f>I30+I32+I36+I38+I40+I42+I44+I46</f>
        <v>3325000000</v>
      </c>
      <c r="J29" s="115">
        <f aca="true" t="shared" si="5" ref="J29:W29">J30+J32+J36+J38+J40+J42+J44+J46</f>
        <v>0</v>
      </c>
      <c r="K29" s="115">
        <f t="shared" si="5"/>
        <v>0</v>
      </c>
      <c r="L29" s="115">
        <f t="shared" si="5"/>
        <v>0</v>
      </c>
      <c r="M29" s="115">
        <f t="shared" si="5"/>
        <v>0</v>
      </c>
      <c r="N29" s="115">
        <f t="shared" si="5"/>
        <v>5750000</v>
      </c>
      <c r="O29" s="115">
        <f t="shared" si="5"/>
        <v>0</v>
      </c>
      <c r="P29" s="115">
        <f t="shared" si="5"/>
        <v>0</v>
      </c>
      <c r="Q29" s="115">
        <f t="shared" si="5"/>
        <v>0</v>
      </c>
      <c r="R29" s="115">
        <f t="shared" si="5"/>
        <v>0</v>
      </c>
      <c r="S29" s="115">
        <f t="shared" si="5"/>
        <v>0</v>
      </c>
      <c r="T29" s="115">
        <f t="shared" si="5"/>
        <v>5216000</v>
      </c>
      <c r="U29" s="115">
        <f t="shared" si="5"/>
        <v>7824000</v>
      </c>
      <c r="V29" s="115">
        <f t="shared" si="5"/>
        <v>3000000000</v>
      </c>
      <c r="W29" s="115">
        <f t="shared" si="5"/>
        <v>3018790000</v>
      </c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1"/>
    </row>
    <row r="30" spans="1:170" ht="22.5" customHeight="1">
      <c r="A30" s="111">
        <v>3</v>
      </c>
      <c r="B30" s="112">
        <v>3</v>
      </c>
      <c r="C30" s="113">
        <v>1</v>
      </c>
      <c r="D30" s="112">
        <v>12</v>
      </c>
      <c r="E30" s="117" t="s">
        <v>189</v>
      </c>
      <c r="F30" s="121" t="s">
        <v>189</v>
      </c>
      <c r="G30" s="122"/>
      <c r="H30" s="123" t="s">
        <v>203</v>
      </c>
      <c r="I30" s="115">
        <f>I31</f>
        <v>1175000000</v>
      </c>
      <c r="J30" s="115">
        <f aca="true" t="shared" si="6" ref="J30:W30">J31</f>
        <v>0</v>
      </c>
      <c r="K30" s="115">
        <f t="shared" si="6"/>
        <v>0</v>
      </c>
      <c r="L30" s="115">
        <f t="shared" si="6"/>
        <v>0</v>
      </c>
      <c r="M30" s="115">
        <f t="shared" si="6"/>
        <v>0</v>
      </c>
      <c r="N30" s="115">
        <f t="shared" si="6"/>
        <v>0</v>
      </c>
      <c r="O30" s="115">
        <f t="shared" si="6"/>
        <v>0</v>
      </c>
      <c r="P30" s="115">
        <f t="shared" si="6"/>
        <v>0</v>
      </c>
      <c r="Q30" s="115">
        <f t="shared" si="6"/>
        <v>0</v>
      </c>
      <c r="R30" s="115">
        <f t="shared" si="6"/>
        <v>0</v>
      </c>
      <c r="S30" s="115">
        <f t="shared" si="6"/>
        <v>0</v>
      </c>
      <c r="T30" s="115">
        <f t="shared" si="6"/>
        <v>0</v>
      </c>
      <c r="U30" s="115">
        <f t="shared" si="6"/>
        <v>0</v>
      </c>
      <c r="V30" s="115">
        <f t="shared" si="6"/>
        <v>1000000000</v>
      </c>
      <c r="W30" s="115">
        <f t="shared" si="6"/>
        <v>1000000000</v>
      </c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1"/>
    </row>
    <row r="31" spans="1:170" ht="60.75" customHeight="1">
      <c r="A31" s="124">
        <v>3</v>
      </c>
      <c r="B31" s="125">
        <v>3</v>
      </c>
      <c r="C31" s="126">
        <v>1</v>
      </c>
      <c r="D31" s="125">
        <v>12</v>
      </c>
      <c r="E31" s="117" t="s">
        <v>189</v>
      </c>
      <c r="F31" s="121" t="s">
        <v>189</v>
      </c>
      <c r="G31" s="127">
        <v>1417</v>
      </c>
      <c r="H31" s="128" t="s">
        <v>204</v>
      </c>
      <c r="I31" s="129">
        <v>1175000000</v>
      </c>
      <c r="J31" s="159">
        <f aca="true" t="shared" si="7" ref="J31:S31">Y31+AL31+AY31+BK31+BW31+CI31+CU31+DG31+DS31+EE31+EQ31+FC31</f>
        <v>0</v>
      </c>
      <c r="K31" s="160">
        <f t="shared" si="7"/>
        <v>0</v>
      </c>
      <c r="L31" s="160">
        <f t="shared" si="7"/>
        <v>0</v>
      </c>
      <c r="M31" s="160">
        <f t="shared" si="7"/>
        <v>0</v>
      </c>
      <c r="N31" s="160">
        <f t="shared" si="7"/>
        <v>0</v>
      </c>
      <c r="O31" s="160">
        <f t="shared" si="7"/>
        <v>0</v>
      </c>
      <c r="P31" s="160">
        <f t="shared" si="7"/>
        <v>0</v>
      </c>
      <c r="Q31" s="160">
        <f t="shared" si="7"/>
        <v>0</v>
      </c>
      <c r="R31" s="160">
        <f t="shared" si="7"/>
        <v>0</v>
      </c>
      <c r="S31" s="160">
        <f t="shared" si="7"/>
        <v>0</v>
      </c>
      <c r="T31" s="160">
        <f>AI31+AV31+BI31+BU31+CG31+CS31+DE31+DQ31+EC31+EO31+FA31+FM31</f>
        <v>0</v>
      </c>
      <c r="U31" s="160">
        <f>AJ31+AW31+BJ31+BV31+CT31+DF31+DR31+ED31+EP31+FB31+FN31</f>
        <v>0</v>
      </c>
      <c r="V31" s="160">
        <v>1000000000</v>
      </c>
      <c r="W31" s="160">
        <f aca="true" t="shared" si="8" ref="W31:W78">J31+K31+L31+M31+N31+O31+P31+Q31+R31+S31+T31+U31+V31</f>
        <v>1000000000</v>
      </c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1"/>
    </row>
    <row r="32" spans="1:170" ht="15">
      <c r="A32" s="111">
        <v>3</v>
      </c>
      <c r="B32" s="112">
        <v>3</v>
      </c>
      <c r="C32" s="113">
        <v>1</v>
      </c>
      <c r="D32" s="112">
        <v>12</v>
      </c>
      <c r="E32" s="117" t="s">
        <v>189</v>
      </c>
      <c r="F32" s="121" t="s">
        <v>179</v>
      </c>
      <c r="G32" s="122"/>
      <c r="H32" s="123" t="s">
        <v>205</v>
      </c>
      <c r="I32" s="115">
        <f>I33+I34+I35</f>
        <v>700000000</v>
      </c>
      <c r="J32" s="115">
        <f aca="true" t="shared" si="9" ref="J32:W32">J33+J34+J35</f>
        <v>0</v>
      </c>
      <c r="K32" s="115">
        <f t="shared" si="9"/>
        <v>0</v>
      </c>
      <c r="L32" s="115">
        <f t="shared" si="9"/>
        <v>0</v>
      </c>
      <c r="M32" s="115">
        <f t="shared" si="9"/>
        <v>0</v>
      </c>
      <c r="N32" s="115">
        <f t="shared" si="9"/>
        <v>0</v>
      </c>
      <c r="O32" s="115">
        <f t="shared" si="9"/>
        <v>0</v>
      </c>
      <c r="P32" s="115">
        <f t="shared" si="9"/>
        <v>0</v>
      </c>
      <c r="Q32" s="115">
        <f t="shared" si="9"/>
        <v>0</v>
      </c>
      <c r="R32" s="115">
        <f t="shared" si="9"/>
        <v>0</v>
      </c>
      <c r="S32" s="115">
        <f t="shared" si="9"/>
        <v>0</v>
      </c>
      <c r="T32" s="115">
        <f t="shared" si="9"/>
        <v>0</v>
      </c>
      <c r="U32" s="115">
        <f t="shared" si="9"/>
        <v>0</v>
      </c>
      <c r="V32" s="115">
        <f t="shared" si="9"/>
        <v>700000000</v>
      </c>
      <c r="W32" s="115">
        <f t="shared" si="9"/>
        <v>700000000</v>
      </c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1"/>
    </row>
    <row r="33" spans="1:170" ht="71.25">
      <c r="A33" s="124">
        <v>3</v>
      </c>
      <c r="B33" s="125">
        <v>3</v>
      </c>
      <c r="C33" s="126">
        <v>1</v>
      </c>
      <c r="D33" s="125">
        <v>12</v>
      </c>
      <c r="E33" s="130" t="s">
        <v>189</v>
      </c>
      <c r="F33" s="130" t="s">
        <v>179</v>
      </c>
      <c r="G33" s="127">
        <v>1414</v>
      </c>
      <c r="H33" s="131" t="s">
        <v>206</v>
      </c>
      <c r="I33" s="129">
        <v>400000000</v>
      </c>
      <c r="J33" s="159">
        <f aca="true" t="shared" si="10" ref="J33:S33">Y33+AL33+AY33+BK33+BW33+CI33+CU33+DG33+DS33+EE33+EQ33+FC33</f>
        <v>0</v>
      </c>
      <c r="K33" s="160">
        <f t="shared" si="10"/>
        <v>0</v>
      </c>
      <c r="L33" s="160">
        <f t="shared" si="10"/>
        <v>0</v>
      </c>
      <c r="M33" s="160">
        <f t="shared" si="10"/>
        <v>0</v>
      </c>
      <c r="N33" s="160">
        <f t="shared" si="10"/>
        <v>0</v>
      </c>
      <c r="O33" s="160">
        <f t="shared" si="10"/>
        <v>0</v>
      </c>
      <c r="P33" s="160">
        <f t="shared" si="10"/>
        <v>0</v>
      </c>
      <c r="Q33" s="160">
        <f t="shared" si="10"/>
        <v>0</v>
      </c>
      <c r="R33" s="160">
        <f t="shared" si="10"/>
        <v>0</v>
      </c>
      <c r="S33" s="160">
        <f t="shared" si="10"/>
        <v>0</v>
      </c>
      <c r="T33" s="160">
        <f>AI33+AV33+BI33+BU33+CG33+CS33+DE33+DQ33+EC33+EO33+FA33+FM33</f>
        <v>0</v>
      </c>
      <c r="U33" s="160">
        <f>AJ33+AW33+BJ33+BV33+CT33+DF33+DR33+ED33+EP33+FB33+FN33</f>
        <v>0</v>
      </c>
      <c r="V33" s="160">
        <v>400000000</v>
      </c>
      <c r="W33" s="160">
        <f t="shared" si="8"/>
        <v>400000000</v>
      </c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1"/>
    </row>
    <row r="34" spans="1:170" ht="28.5">
      <c r="A34" s="124">
        <v>3</v>
      </c>
      <c r="B34" s="125">
        <v>3</v>
      </c>
      <c r="C34" s="126">
        <v>1</v>
      </c>
      <c r="D34" s="125">
        <v>12</v>
      </c>
      <c r="E34" s="118" t="s">
        <v>189</v>
      </c>
      <c r="F34" s="130" t="s">
        <v>179</v>
      </c>
      <c r="G34" s="127">
        <v>1415</v>
      </c>
      <c r="H34" s="131" t="s">
        <v>207</v>
      </c>
      <c r="I34" s="129">
        <v>200000000</v>
      </c>
      <c r="J34" s="159">
        <f aca="true" t="shared" si="11" ref="J34:J47">Y34+AL34+AY34+BK34+BW34+CI34+CU34+DG34+DS34+EE34+EQ34+FC34</f>
        <v>0</v>
      </c>
      <c r="K34" s="160">
        <f>Z34+AM34+AZ34+BL34+BX34+CJ34+CV34+DH34+DT34+EF34+ER34+FD34</f>
        <v>0</v>
      </c>
      <c r="L34" s="160">
        <f>AA34+AN34+BA34+BM34+BY34+CK34+CW34+DI34+DU34+EG34+ES34+FE34</f>
        <v>0</v>
      </c>
      <c r="M34" s="160">
        <f aca="true" t="shared" si="12" ref="M34:M47">AB34+AO34+BB34+BN34+BZ34+CL34+CX34+DJ34+DV34+EH34+ET34+FF34</f>
        <v>0</v>
      </c>
      <c r="N34" s="160">
        <f aca="true" t="shared" si="13" ref="N34:N47">AC34+AP34+BC34+BO34+CA34+CM34+CY34+DK34+DW34+EI34+EU34+FG34</f>
        <v>0</v>
      </c>
      <c r="O34" s="160">
        <f aca="true" t="shared" si="14" ref="O34:O47">AD34+AQ34+BD34+BP34+CB34+CN34+CZ34+DL34+DX34+EJ34+EV34+FH34</f>
        <v>0</v>
      </c>
      <c r="P34" s="160">
        <f aca="true" t="shared" si="15" ref="P34:P47">AE34+AR34+BE34+BQ34+CC34+CO34+DA34+DM34+DY34+EK34+EW34+FI34</f>
        <v>0</v>
      </c>
      <c r="Q34" s="160">
        <f aca="true" t="shared" si="16" ref="Q34:Q47">AF34+AS34+BF34+BR34+CD34+CP34+DB34+DN34+DZ34+EL34+EX34+FJ34</f>
        <v>0</v>
      </c>
      <c r="R34" s="160">
        <f>AG34+AT34+BG34+BS34+CE34+CQ34+DC34+DO34+EA34+EM34+EY34+FK34</f>
        <v>0</v>
      </c>
      <c r="S34" s="160">
        <f>AH34+AU34+BH34+BT34+CF34+CR34+DD34+DP34+EB34+EN34+EZ34+FL34</f>
        <v>0</v>
      </c>
      <c r="T34" s="160">
        <f aca="true" t="shared" si="17" ref="T34:T47">AI34+AV34+BI34+BU34+CG34+CS34+DE34+DQ34+EC34+EO34+FA34+FM34</f>
        <v>0</v>
      </c>
      <c r="U34" s="160">
        <f aca="true" t="shared" si="18" ref="U34:U47">AJ34+AW34+BJ34+BV34+CT34+DF34+DR34+ED34+EP34+FB34+FN34</f>
        <v>0</v>
      </c>
      <c r="V34" s="160">
        <v>200000000</v>
      </c>
      <c r="W34" s="160">
        <f t="shared" si="8"/>
        <v>200000000</v>
      </c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1"/>
    </row>
    <row r="35" spans="1:170" ht="42.75">
      <c r="A35" s="124">
        <v>3</v>
      </c>
      <c r="B35" s="125">
        <v>3</v>
      </c>
      <c r="C35" s="126">
        <v>1</v>
      </c>
      <c r="D35" s="125">
        <v>12</v>
      </c>
      <c r="E35" s="130" t="s">
        <v>189</v>
      </c>
      <c r="F35" s="130" t="s">
        <v>179</v>
      </c>
      <c r="G35" s="127">
        <v>1392</v>
      </c>
      <c r="H35" s="131" t="s">
        <v>208</v>
      </c>
      <c r="I35" s="129">
        <v>100000000</v>
      </c>
      <c r="J35" s="159">
        <f t="shared" si="11"/>
        <v>0</v>
      </c>
      <c r="K35" s="160">
        <f>Z35+AM35+AZ35+BL35+BX35+CJ35+CV35+DH35+DT35+EF35+ER35+FD35</f>
        <v>0</v>
      </c>
      <c r="L35" s="160">
        <f>AA35+AN35+BA35+BM35+BY35+CK35+CW35+DI35+DU35+EG35+ES35+FE35</f>
        <v>0</v>
      </c>
      <c r="M35" s="160">
        <f t="shared" si="12"/>
        <v>0</v>
      </c>
      <c r="N35" s="160">
        <f t="shared" si="13"/>
        <v>0</v>
      </c>
      <c r="O35" s="160">
        <f t="shared" si="14"/>
        <v>0</v>
      </c>
      <c r="P35" s="160">
        <f t="shared" si="15"/>
        <v>0</v>
      </c>
      <c r="Q35" s="160">
        <f t="shared" si="16"/>
        <v>0</v>
      </c>
      <c r="R35" s="160">
        <f>AG35+AT35+BG35+BS35+CE35+CQ35+DC35+DO35+EA35+EM35+EY35+FK35</f>
        <v>0</v>
      </c>
      <c r="S35" s="160">
        <f>AH35+AU35+BH35+BT35+CF35+CR35+DD35+DP35+EB35+EN35+EZ35+FL35</f>
        <v>0</v>
      </c>
      <c r="T35" s="160">
        <f t="shared" si="17"/>
        <v>0</v>
      </c>
      <c r="U35" s="160">
        <f t="shared" si="18"/>
        <v>0</v>
      </c>
      <c r="V35" s="160">
        <v>100000000</v>
      </c>
      <c r="W35" s="160">
        <f t="shared" si="8"/>
        <v>100000000</v>
      </c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1"/>
    </row>
    <row r="36" spans="1:170" ht="15">
      <c r="A36" s="111">
        <v>3</v>
      </c>
      <c r="B36" s="112">
        <v>3</v>
      </c>
      <c r="C36" s="113">
        <v>1</v>
      </c>
      <c r="D36" s="112">
        <v>12</v>
      </c>
      <c r="E36" s="117" t="s">
        <v>189</v>
      </c>
      <c r="F36" s="121" t="s">
        <v>181</v>
      </c>
      <c r="G36" s="122"/>
      <c r="H36" s="123" t="s">
        <v>209</v>
      </c>
      <c r="I36" s="115">
        <f>I37</f>
        <v>150000000</v>
      </c>
      <c r="J36" s="159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>
        <f t="shared" si="8"/>
        <v>0</v>
      </c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1"/>
    </row>
    <row r="37" spans="1:170" ht="42.75">
      <c r="A37" s="124">
        <v>3</v>
      </c>
      <c r="B37" s="125">
        <v>3</v>
      </c>
      <c r="C37" s="126">
        <v>1</v>
      </c>
      <c r="D37" s="125">
        <v>12</v>
      </c>
      <c r="E37" s="118" t="s">
        <v>189</v>
      </c>
      <c r="F37" s="130" t="s">
        <v>181</v>
      </c>
      <c r="G37" s="127">
        <v>1050</v>
      </c>
      <c r="H37" s="131" t="s">
        <v>210</v>
      </c>
      <c r="I37" s="129">
        <v>150000000</v>
      </c>
      <c r="J37" s="159">
        <f t="shared" si="11"/>
        <v>0</v>
      </c>
      <c r="K37" s="160">
        <f>Z37+AM37+AZ37+BL37+BX37+CJ37+CV37+DH37+DT37+EF37+ER37+FD37</f>
        <v>0</v>
      </c>
      <c r="L37" s="160"/>
      <c r="M37" s="160">
        <f t="shared" si="12"/>
        <v>0</v>
      </c>
      <c r="N37" s="160">
        <f t="shared" si="13"/>
        <v>0</v>
      </c>
      <c r="O37" s="160">
        <f t="shared" si="14"/>
        <v>0</v>
      </c>
      <c r="P37" s="160">
        <f t="shared" si="15"/>
        <v>0</v>
      </c>
      <c r="Q37" s="160">
        <f t="shared" si="16"/>
        <v>0</v>
      </c>
      <c r="R37" s="160">
        <f>AG37+AT37+BG37+BS37+CE37+CQ37+DC37+DO37+EA37+EM37+EY37+FK37</f>
        <v>0</v>
      </c>
      <c r="S37" s="160">
        <f>AH37+AU37+BH37+BT37+CF37+CR37+DD37+DP37+EB37+EN37+EZ37+FL37</f>
        <v>0</v>
      </c>
      <c r="T37" s="160">
        <f t="shared" si="17"/>
        <v>0</v>
      </c>
      <c r="U37" s="160">
        <f t="shared" si="18"/>
        <v>0</v>
      </c>
      <c r="V37" s="160">
        <v>150000000</v>
      </c>
      <c r="W37" s="160">
        <f t="shared" si="8"/>
        <v>150000000</v>
      </c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0"/>
      <c r="EB37" s="160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0"/>
      <c r="EO37" s="160"/>
      <c r="EP37" s="160"/>
      <c r="EQ37" s="160"/>
      <c r="ER37" s="160"/>
      <c r="ES37" s="160"/>
      <c r="ET37" s="160"/>
      <c r="EU37" s="160"/>
      <c r="EV37" s="160"/>
      <c r="EW37" s="160"/>
      <c r="EX37" s="160"/>
      <c r="EY37" s="160"/>
      <c r="EZ37" s="160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0"/>
      <c r="FL37" s="160"/>
      <c r="FM37" s="160"/>
      <c r="FN37" s="161"/>
    </row>
    <row r="38" spans="1:170" ht="30">
      <c r="A38" s="111">
        <v>3</v>
      </c>
      <c r="B38" s="112">
        <v>3</v>
      </c>
      <c r="C38" s="113">
        <v>1</v>
      </c>
      <c r="D38" s="112">
        <v>12</v>
      </c>
      <c r="E38" s="117" t="s">
        <v>189</v>
      </c>
      <c r="F38" s="130" t="s">
        <v>211</v>
      </c>
      <c r="G38" s="122"/>
      <c r="H38" s="132" t="s">
        <v>212</v>
      </c>
      <c r="I38" s="115">
        <f>I39</f>
        <v>100000000</v>
      </c>
      <c r="J38" s="115">
        <f aca="true" t="shared" si="19" ref="J38:W38">J39</f>
        <v>0</v>
      </c>
      <c r="K38" s="115">
        <f t="shared" si="19"/>
        <v>0</v>
      </c>
      <c r="L38" s="115">
        <f t="shared" si="19"/>
        <v>0</v>
      </c>
      <c r="M38" s="115">
        <f t="shared" si="19"/>
        <v>0</v>
      </c>
      <c r="N38" s="115">
        <f t="shared" si="19"/>
        <v>0</v>
      </c>
      <c r="O38" s="115">
        <f t="shared" si="19"/>
        <v>0</v>
      </c>
      <c r="P38" s="115">
        <f t="shared" si="19"/>
        <v>0</v>
      </c>
      <c r="Q38" s="115">
        <f t="shared" si="19"/>
        <v>0</v>
      </c>
      <c r="R38" s="115">
        <f t="shared" si="19"/>
        <v>0</v>
      </c>
      <c r="S38" s="115">
        <f t="shared" si="19"/>
        <v>0</v>
      </c>
      <c r="T38" s="115">
        <f t="shared" si="19"/>
        <v>0</v>
      </c>
      <c r="U38" s="115">
        <f t="shared" si="19"/>
        <v>0</v>
      </c>
      <c r="V38" s="115">
        <f t="shared" si="19"/>
        <v>100000000</v>
      </c>
      <c r="W38" s="115">
        <f t="shared" si="19"/>
        <v>100000000</v>
      </c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0"/>
      <c r="FL38" s="160"/>
      <c r="FM38" s="160"/>
      <c r="FN38" s="161"/>
    </row>
    <row r="39" spans="1:170" ht="42.75">
      <c r="A39" s="124">
        <v>3</v>
      </c>
      <c r="B39" s="125">
        <v>3</v>
      </c>
      <c r="C39" s="126">
        <v>1</v>
      </c>
      <c r="D39" s="125">
        <v>12</v>
      </c>
      <c r="E39" s="118" t="s">
        <v>189</v>
      </c>
      <c r="F39" s="130" t="s">
        <v>211</v>
      </c>
      <c r="G39" s="127">
        <v>1477</v>
      </c>
      <c r="H39" s="133" t="s">
        <v>213</v>
      </c>
      <c r="I39" s="129">
        <v>100000000</v>
      </c>
      <c r="J39" s="159">
        <f t="shared" si="11"/>
        <v>0</v>
      </c>
      <c r="K39" s="160">
        <f>Z39+AM39+AZ39+BL39+BX39+CJ39+CV39+DH39+DT39+EF39+ER39+FD39</f>
        <v>0</v>
      </c>
      <c r="L39" s="160">
        <f>AA39+AN39+BA39+BM39+BY39+CK39+CW39+DI39+DU39+EG39+ES39+FE39</f>
        <v>0</v>
      </c>
      <c r="M39" s="160">
        <f t="shared" si="12"/>
        <v>0</v>
      </c>
      <c r="N39" s="160">
        <f t="shared" si="13"/>
        <v>0</v>
      </c>
      <c r="O39" s="160">
        <f t="shared" si="14"/>
        <v>0</v>
      </c>
      <c r="P39" s="160">
        <f t="shared" si="15"/>
        <v>0</v>
      </c>
      <c r="Q39" s="160">
        <f t="shared" si="16"/>
        <v>0</v>
      </c>
      <c r="R39" s="160">
        <f>AG39+AT39+BG39+BS39+CE39+CQ39+DC39+DO39+EA39+EM39+EY39+FK39</f>
        <v>0</v>
      </c>
      <c r="S39" s="160">
        <f>AH39+AU39+BH39+BT39+CF39+CR39+DD39+DP39+EB39+EN39+EZ39+FL39</f>
        <v>0</v>
      </c>
      <c r="T39" s="160">
        <f t="shared" si="17"/>
        <v>0</v>
      </c>
      <c r="U39" s="160">
        <f t="shared" si="18"/>
        <v>0</v>
      </c>
      <c r="V39" s="160">
        <v>100000000</v>
      </c>
      <c r="W39" s="160">
        <f t="shared" si="8"/>
        <v>100000000</v>
      </c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1"/>
    </row>
    <row r="40" spans="1:170" ht="30">
      <c r="A40" s="111">
        <v>3</v>
      </c>
      <c r="B40" s="112">
        <v>3</v>
      </c>
      <c r="C40" s="113">
        <v>1</v>
      </c>
      <c r="D40" s="112">
        <v>12</v>
      </c>
      <c r="E40" s="117" t="s">
        <v>189</v>
      </c>
      <c r="F40" s="121" t="s">
        <v>214</v>
      </c>
      <c r="G40" s="122"/>
      <c r="H40" s="123" t="s">
        <v>215</v>
      </c>
      <c r="I40" s="115">
        <f>I41</f>
        <v>150000000</v>
      </c>
      <c r="J40" s="115">
        <f aca="true" t="shared" si="20" ref="J40:W40">J41</f>
        <v>0</v>
      </c>
      <c r="K40" s="115">
        <f t="shared" si="20"/>
        <v>0</v>
      </c>
      <c r="L40" s="115">
        <f t="shared" si="20"/>
        <v>0</v>
      </c>
      <c r="M40" s="115">
        <f t="shared" si="20"/>
        <v>0</v>
      </c>
      <c r="N40" s="115">
        <f t="shared" si="20"/>
        <v>0</v>
      </c>
      <c r="O40" s="115">
        <f t="shared" si="20"/>
        <v>0</v>
      </c>
      <c r="P40" s="115">
        <f t="shared" si="20"/>
        <v>0</v>
      </c>
      <c r="Q40" s="115">
        <f t="shared" si="20"/>
        <v>0</v>
      </c>
      <c r="R40" s="115">
        <f t="shared" si="20"/>
        <v>0</v>
      </c>
      <c r="S40" s="115">
        <f t="shared" si="20"/>
        <v>0</v>
      </c>
      <c r="T40" s="115">
        <f t="shared" si="20"/>
        <v>0</v>
      </c>
      <c r="U40" s="115">
        <f t="shared" si="20"/>
        <v>0</v>
      </c>
      <c r="V40" s="115">
        <f t="shared" si="20"/>
        <v>150000000</v>
      </c>
      <c r="W40" s="115">
        <f t="shared" si="20"/>
        <v>150000000</v>
      </c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1"/>
    </row>
    <row r="41" spans="1:170" ht="43.5">
      <c r="A41" s="124">
        <v>3</v>
      </c>
      <c r="B41" s="125">
        <v>3</v>
      </c>
      <c r="C41" s="126">
        <v>1</v>
      </c>
      <c r="D41" s="125">
        <v>12</v>
      </c>
      <c r="E41" s="117" t="s">
        <v>189</v>
      </c>
      <c r="F41" s="130" t="s">
        <v>214</v>
      </c>
      <c r="G41" s="127">
        <v>1413</v>
      </c>
      <c r="H41" s="131" t="s">
        <v>216</v>
      </c>
      <c r="I41" s="129">
        <v>150000000</v>
      </c>
      <c r="J41" s="159">
        <f t="shared" si="11"/>
        <v>0</v>
      </c>
      <c r="K41" s="160">
        <f>Z41+AM41+AZ41+BL41+BX41+CJ41+CV41+DH41+DT41+EF41+ER41+FD41</f>
        <v>0</v>
      </c>
      <c r="L41" s="160">
        <f>AA41+AN41+BA41+BM41+BY41+CK41+CW41+DI41+DU41+EG41+ES41+FE41</f>
        <v>0</v>
      </c>
      <c r="M41" s="160">
        <f t="shared" si="12"/>
        <v>0</v>
      </c>
      <c r="N41" s="160">
        <f t="shared" si="13"/>
        <v>0</v>
      </c>
      <c r="O41" s="160">
        <f t="shared" si="14"/>
        <v>0</v>
      </c>
      <c r="P41" s="160">
        <f t="shared" si="15"/>
        <v>0</v>
      </c>
      <c r="Q41" s="160">
        <f t="shared" si="16"/>
        <v>0</v>
      </c>
      <c r="R41" s="160">
        <f>AG41+AT41+BG41+BS41+CE41+CQ41+DC41+DO41+EA41+EM41+EY41+FK41</f>
        <v>0</v>
      </c>
      <c r="S41" s="160">
        <f>AH41+AU41+BH41+BT41+CF41+CR41+DD41+DP41+EB41+EN41+EZ41+FL41</f>
        <v>0</v>
      </c>
      <c r="T41" s="160">
        <f t="shared" si="17"/>
        <v>0</v>
      </c>
      <c r="U41" s="160">
        <f t="shared" si="18"/>
        <v>0</v>
      </c>
      <c r="V41" s="160">
        <v>150000000</v>
      </c>
      <c r="W41" s="160">
        <f t="shared" si="8"/>
        <v>150000000</v>
      </c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1"/>
    </row>
    <row r="42" spans="1:170" ht="30">
      <c r="A42" s="111">
        <v>3</v>
      </c>
      <c r="B42" s="112">
        <v>3</v>
      </c>
      <c r="C42" s="113">
        <v>1</v>
      </c>
      <c r="D42" s="112">
        <v>12</v>
      </c>
      <c r="E42" s="117" t="s">
        <v>189</v>
      </c>
      <c r="F42" s="130" t="s">
        <v>217</v>
      </c>
      <c r="G42" s="122"/>
      <c r="H42" s="134" t="s">
        <v>218</v>
      </c>
      <c r="I42" s="115">
        <f>I43</f>
        <v>150000000</v>
      </c>
      <c r="J42" s="115">
        <f aca="true" t="shared" si="21" ref="J42:W42">J43</f>
        <v>0</v>
      </c>
      <c r="K42" s="115">
        <f t="shared" si="21"/>
        <v>0</v>
      </c>
      <c r="L42" s="115">
        <f t="shared" si="21"/>
        <v>0</v>
      </c>
      <c r="M42" s="115">
        <f t="shared" si="21"/>
        <v>0</v>
      </c>
      <c r="N42" s="115">
        <f t="shared" si="21"/>
        <v>0</v>
      </c>
      <c r="O42" s="115">
        <f t="shared" si="21"/>
        <v>0</v>
      </c>
      <c r="P42" s="115">
        <f t="shared" si="21"/>
        <v>0</v>
      </c>
      <c r="Q42" s="115">
        <f t="shared" si="21"/>
        <v>0</v>
      </c>
      <c r="R42" s="115">
        <f t="shared" si="21"/>
        <v>0</v>
      </c>
      <c r="S42" s="115">
        <f t="shared" si="21"/>
        <v>0</v>
      </c>
      <c r="T42" s="115">
        <f t="shared" si="21"/>
        <v>5216000</v>
      </c>
      <c r="U42" s="115">
        <f t="shared" si="21"/>
        <v>7824000</v>
      </c>
      <c r="V42" s="115">
        <f t="shared" si="21"/>
        <v>150000000</v>
      </c>
      <c r="W42" s="115">
        <f t="shared" si="21"/>
        <v>163040000</v>
      </c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60"/>
      <c r="FK42" s="160"/>
      <c r="FL42" s="160"/>
      <c r="FM42" s="160"/>
      <c r="FN42" s="161"/>
    </row>
    <row r="43" spans="1:170" ht="28.5">
      <c r="A43" s="124">
        <v>3</v>
      </c>
      <c r="B43" s="125">
        <v>3</v>
      </c>
      <c r="C43" s="126">
        <v>1</v>
      </c>
      <c r="D43" s="125">
        <v>12</v>
      </c>
      <c r="E43" s="118" t="s">
        <v>189</v>
      </c>
      <c r="F43" s="130" t="s">
        <v>217</v>
      </c>
      <c r="G43" s="127">
        <v>1420</v>
      </c>
      <c r="H43" s="128" t="s">
        <v>219</v>
      </c>
      <c r="I43" s="129">
        <v>150000000</v>
      </c>
      <c r="J43" s="159">
        <f t="shared" si="11"/>
        <v>0</v>
      </c>
      <c r="K43" s="160">
        <f>Z43+AM43+AZ43+BL43+BX43+CJ43+CV43+DH43+DT43+EF43+ER43+FD43</f>
        <v>0</v>
      </c>
      <c r="L43" s="160">
        <f>AA43+AN43+BA43+BM43+BY43+CK43+CW43+DI43+DU43+EG43+ES43+FE43</f>
        <v>0</v>
      </c>
      <c r="M43" s="160">
        <f t="shared" si="12"/>
        <v>0</v>
      </c>
      <c r="N43" s="160">
        <f t="shared" si="13"/>
        <v>0</v>
      </c>
      <c r="O43" s="160">
        <f t="shared" si="14"/>
        <v>0</v>
      </c>
      <c r="P43" s="160">
        <f t="shared" si="15"/>
        <v>0</v>
      </c>
      <c r="Q43" s="160">
        <f t="shared" si="16"/>
        <v>0</v>
      </c>
      <c r="R43" s="160">
        <f>AG43+AT43+BG43+BS43+CE43+CQ43+DC43+DO43+EA43+EM43+EY43+FK43</f>
        <v>0</v>
      </c>
      <c r="S43" s="160">
        <f>AH43+AU43+BH43+BT43+CF43+CR43+DD43+DP43+EB43+EN43+EZ43+FL43</f>
        <v>0</v>
      </c>
      <c r="T43" s="160">
        <f t="shared" si="17"/>
        <v>5216000</v>
      </c>
      <c r="U43" s="160">
        <f t="shared" si="18"/>
        <v>7824000</v>
      </c>
      <c r="V43" s="160">
        <v>150000000</v>
      </c>
      <c r="W43" s="160">
        <f t="shared" si="8"/>
        <v>163040000</v>
      </c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>
        <v>5216000</v>
      </c>
      <c r="DF43" s="160">
        <v>7824000</v>
      </c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60"/>
      <c r="FK43" s="160"/>
      <c r="FL43" s="160"/>
      <c r="FM43" s="160"/>
      <c r="FN43" s="161"/>
    </row>
    <row r="44" spans="1:170" ht="15">
      <c r="A44" s="111">
        <v>3</v>
      </c>
      <c r="B44" s="112">
        <v>3</v>
      </c>
      <c r="C44" s="126">
        <v>1</v>
      </c>
      <c r="D44" s="125">
        <v>12</v>
      </c>
      <c r="E44" s="118" t="s">
        <v>189</v>
      </c>
      <c r="F44" s="130" t="s">
        <v>220</v>
      </c>
      <c r="G44" s="122"/>
      <c r="H44" s="123" t="s">
        <v>221</v>
      </c>
      <c r="I44" s="115">
        <f>I45</f>
        <v>700000000</v>
      </c>
      <c r="J44" s="115">
        <f aca="true" t="shared" si="22" ref="J44:W44">J45</f>
        <v>0</v>
      </c>
      <c r="K44" s="115">
        <f t="shared" si="22"/>
        <v>0</v>
      </c>
      <c r="L44" s="115">
        <f t="shared" si="22"/>
        <v>0</v>
      </c>
      <c r="M44" s="115">
        <f t="shared" si="22"/>
        <v>0</v>
      </c>
      <c r="N44" s="115">
        <f t="shared" si="22"/>
        <v>5750000</v>
      </c>
      <c r="O44" s="115">
        <f t="shared" si="22"/>
        <v>0</v>
      </c>
      <c r="P44" s="115">
        <f t="shared" si="22"/>
        <v>0</v>
      </c>
      <c r="Q44" s="115">
        <f t="shared" si="22"/>
        <v>0</v>
      </c>
      <c r="R44" s="115">
        <f t="shared" si="22"/>
        <v>0</v>
      </c>
      <c r="S44" s="115">
        <f t="shared" si="22"/>
        <v>0</v>
      </c>
      <c r="T44" s="115">
        <f t="shared" si="22"/>
        <v>0</v>
      </c>
      <c r="U44" s="115">
        <f t="shared" si="22"/>
        <v>0</v>
      </c>
      <c r="V44" s="115">
        <f t="shared" si="22"/>
        <v>700000000</v>
      </c>
      <c r="W44" s="115">
        <f t="shared" si="22"/>
        <v>705750000</v>
      </c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60"/>
      <c r="FJ44" s="160"/>
      <c r="FK44" s="160"/>
      <c r="FL44" s="160"/>
      <c r="FM44" s="160"/>
      <c r="FN44" s="161"/>
    </row>
    <row r="45" spans="1:170" ht="28.5">
      <c r="A45" s="124">
        <v>3</v>
      </c>
      <c r="B45" s="125">
        <v>3</v>
      </c>
      <c r="C45" s="126">
        <v>1</v>
      </c>
      <c r="D45" s="125">
        <v>12</v>
      </c>
      <c r="E45" s="118" t="s">
        <v>189</v>
      </c>
      <c r="F45" s="130" t="s">
        <v>220</v>
      </c>
      <c r="G45" s="127">
        <v>1418</v>
      </c>
      <c r="H45" s="128" t="s">
        <v>222</v>
      </c>
      <c r="I45" s="129">
        <v>700000000</v>
      </c>
      <c r="J45" s="159">
        <f t="shared" si="11"/>
        <v>0</v>
      </c>
      <c r="K45" s="160">
        <f>Z45+AM45+AZ45+BL45+BX45+CJ45+CV45+DH45+DT45+EF45+ER45+FD45</f>
        <v>0</v>
      </c>
      <c r="L45" s="160">
        <f>AA45+AN45+BA45+BM45+BY45+CK45+CW45+DI45+DU45+EG45+ES45+FE45</f>
        <v>0</v>
      </c>
      <c r="M45" s="160">
        <f t="shared" si="12"/>
        <v>0</v>
      </c>
      <c r="N45" s="160">
        <f t="shared" si="13"/>
        <v>5750000</v>
      </c>
      <c r="O45" s="160">
        <f t="shared" si="14"/>
        <v>0</v>
      </c>
      <c r="P45" s="160">
        <f t="shared" si="15"/>
        <v>0</v>
      </c>
      <c r="Q45" s="160">
        <f t="shared" si="16"/>
        <v>0</v>
      </c>
      <c r="R45" s="160">
        <f>AG45+AT45+BG45+BS45+CE45+CQ45+DC45+DO45+EA45+EM45+EY45+FK45</f>
        <v>0</v>
      </c>
      <c r="S45" s="160">
        <f>AH45+AU45+BH45+BT45+CF45+CR45+DD45+DP45+EB45+EN45+EZ45+FL45</f>
        <v>0</v>
      </c>
      <c r="T45" s="160">
        <f t="shared" si="17"/>
        <v>0</v>
      </c>
      <c r="U45" s="160">
        <f t="shared" si="18"/>
        <v>0</v>
      </c>
      <c r="V45" s="160">
        <v>700000000</v>
      </c>
      <c r="W45" s="160">
        <f t="shared" si="8"/>
        <v>705750000</v>
      </c>
      <c r="X45" s="160"/>
      <c r="Y45" s="160"/>
      <c r="Z45" s="160"/>
      <c r="AA45" s="160"/>
      <c r="AB45" s="160"/>
      <c r="AC45" s="160">
        <v>5750000</v>
      </c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1"/>
    </row>
    <row r="46" spans="1:170" ht="15">
      <c r="A46" s="111">
        <v>3</v>
      </c>
      <c r="B46" s="112">
        <v>3</v>
      </c>
      <c r="C46" s="113">
        <v>1</v>
      </c>
      <c r="D46" s="112">
        <v>12</v>
      </c>
      <c r="E46" s="117" t="s">
        <v>189</v>
      </c>
      <c r="F46" s="121" t="s">
        <v>223</v>
      </c>
      <c r="G46" s="122"/>
      <c r="H46" s="134" t="s">
        <v>224</v>
      </c>
      <c r="I46" s="115">
        <f>I47</f>
        <v>200000000</v>
      </c>
      <c r="J46" s="115">
        <f aca="true" t="shared" si="23" ref="J46:W46">J47</f>
        <v>0</v>
      </c>
      <c r="K46" s="115">
        <f t="shared" si="23"/>
        <v>0</v>
      </c>
      <c r="L46" s="115">
        <f t="shared" si="23"/>
        <v>0</v>
      </c>
      <c r="M46" s="115">
        <f t="shared" si="23"/>
        <v>0</v>
      </c>
      <c r="N46" s="115">
        <f t="shared" si="23"/>
        <v>0</v>
      </c>
      <c r="O46" s="115">
        <f t="shared" si="23"/>
        <v>0</v>
      </c>
      <c r="P46" s="115">
        <f t="shared" si="23"/>
        <v>0</v>
      </c>
      <c r="Q46" s="115">
        <f t="shared" si="23"/>
        <v>0</v>
      </c>
      <c r="R46" s="115">
        <f t="shared" si="23"/>
        <v>0</v>
      </c>
      <c r="S46" s="115">
        <f t="shared" si="23"/>
        <v>0</v>
      </c>
      <c r="T46" s="115">
        <f t="shared" si="23"/>
        <v>0</v>
      </c>
      <c r="U46" s="115">
        <f t="shared" si="23"/>
        <v>0</v>
      </c>
      <c r="V46" s="115">
        <f t="shared" si="23"/>
        <v>200000000</v>
      </c>
      <c r="W46" s="115">
        <f t="shared" si="23"/>
        <v>200000000</v>
      </c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1"/>
    </row>
    <row r="47" spans="1:170" ht="28.5">
      <c r="A47" s="124">
        <v>3</v>
      </c>
      <c r="B47" s="125">
        <v>3</v>
      </c>
      <c r="C47" s="126">
        <v>1</v>
      </c>
      <c r="D47" s="125">
        <v>12</v>
      </c>
      <c r="E47" s="118" t="s">
        <v>189</v>
      </c>
      <c r="F47" s="130" t="s">
        <v>223</v>
      </c>
      <c r="G47" s="119">
        <v>1479</v>
      </c>
      <c r="H47" s="131" t="s">
        <v>225</v>
      </c>
      <c r="I47" s="129">
        <v>200000000</v>
      </c>
      <c r="J47" s="159">
        <f t="shared" si="11"/>
        <v>0</v>
      </c>
      <c r="K47" s="160">
        <f>Z47+AM47+AZ47+BL47+BX47+CJ47+CV47+DH47+DT47+EF47+ER47+FD47</f>
        <v>0</v>
      </c>
      <c r="L47" s="160">
        <f>AA47+AN47+BA47+BM47+BY47+CK47+CW47+DI47+DU47+EG47+ES47+FE47</f>
        <v>0</v>
      </c>
      <c r="M47" s="160">
        <f t="shared" si="12"/>
        <v>0</v>
      </c>
      <c r="N47" s="160">
        <f t="shared" si="13"/>
        <v>0</v>
      </c>
      <c r="O47" s="160">
        <f t="shared" si="14"/>
        <v>0</v>
      </c>
      <c r="P47" s="160">
        <f t="shared" si="15"/>
        <v>0</v>
      </c>
      <c r="Q47" s="160">
        <f t="shared" si="16"/>
        <v>0</v>
      </c>
      <c r="R47" s="160">
        <f>AG47+AT47+BG47+BS47+CE47+CQ47+DC47+DO47+EA47+EM47+EY47+FK47</f>
        <v>0</v>
      </c>
      <c r="S47" s="160">
        <f>AH47+AU47+BH47+BT47+CF47+CR47+DD47+DP47+EB47+EN47+EZ47+FL47</f>
        <v>0</v>
      </c>
      <c r="T47" s="160">
        <f t="shared" si="17"/>
        <v>0</v>
      </c>
      <c r="U47" s="160">
        <f t="shared" si="18"/>
        <v>0</v>
      </c>
      <c r="V47" s="160">
        <v>200000000</v>
      </c>
      <c r="W47" s="160">
        <f t="shared" si="8"/>
        <v>200000000</v>
      </c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1"/>
    </row>
    <row r="48" spans="1:170" ht="15">
      <c r="A48" s="124">
        <v>3</v>
      </c>
      <c r="B48" s="112">
        <v>3</v>
      </c>
      <c r="C48" s="113">
        <v>1</v>
      </c>
      <c r="D48" s="112">
        <v>12</v>
      </c>
      <c r="E48" s="117" t="s">
        <v>183</v>
      </c>
      <c r="F48" s="118"/>
      <c r="G48" s="119"/>
      <c r="H48" s="120" t="s">
        <v>226</v>
      </c>
      <c r="I48" s="115">
        <f>I49+I54+I56</f>
        <v>2825370465</v>
      </c>
      <c r="J48" s="115">
        <f aca="true" t="shared" si="24" ref="J48:W48">J49+J54+J56</f>
        <v>0</v>
      </c>
      <c r="K48" s="115">
        <f t="shared" si="24"/>
        <v>0</v>
      </c>
      <c r="L48" s="115">
        <f t="shared" si="24"/>
        <v>0</v>
      </c>
      <c r="M48" s="115">
        <f t="shared" si="24"/>
        <v>0</v>
      </c>
      <c r="N48" s="115">
        <f t="shared" si="24"/>
        <v>0</v>
      </c>
      <c r="O48" s="115">
        <f t="shared" si="24"/>
        <v>0</v>
      </c>
      <c r="P48" s="115">
        <f t="shared" si="24"/>
        <v>0</v>
      </c>
      <c r="Q48" s="115">
        <f t="shared" si="24"/>
        <v>0</v>
      </c>
      <c r="R48" s="115">
        <f t="shared" si="24"/>
        <v>0</v>
      </c>
      <c r="S48" s="115">
        <f t="shared" si="24"/>
        <v>0</v>
      </c>
      <c r="T48" s="115">
        <f t="shared" si="24"/>
        <v>0</v>
      </c>
      <c r="U48" s="115">
        <f t="shared" si="24"/>
        <v>0</v>
      </c>
      <c r="V48" s="115">
        <f t="shared" si="24"/>
        <v>2825370465</v>
      </c>
      <c r="W48" s="115">
        <f t="shared" si="24"/>
        <v>2825370465</v>
      </c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1"/>
    </row>
    <row r="49" spans="1:170" ht="15">
      <c r="A49" s="111">
        <v>3</v>
      </c>
      <c r="B49" s="112">
        <v>3</v>
      </c>
      <c r="C49" s="113">
        <v>1</v>
      </c>
      <c r="D49" s="112">
        <v>12</v>
      </c>
      <c r="E49" s="117" t="s">
        <v>183</v>
      </c>
      <c r="F49" s="121" t="s">
        <v>227</v>
      </c>
      <c r="G49" s="122"/>
      <c r="H49" s="123" t="s">
        <v>228</v>
      </c>
      <c r="I49" s="115">
        <f>I50+I51+I53+I52</f>
        <v>2675370465</v>
      </c>
      <c r="J49" s="115">
        <f aca="true" t="shared" si="25" ref="J49:W49">J50+J51+J53+J52</f>
        <v>0</v>
      </c>
      <c r="K49" s="115">
        <f t="shared" si="25"/>
        <v>0</v>
      </c>
      <c r="L49" s="115">
        <f t="shared" si="25"/>
        <v>0</v>
      </c>
      <c r="M49" s="115">
        <f t="shared" si="25"/>
        <v>0</v>
      </c>
      <c r="N49" s="115">
        <f t="shared" si="25"/>
        <v>0</v>
      </c>
      <c r="O49" s="115">
        <f t="shared" si="25"/>
        <v>0</v>
      </c>
      <c r="P49" s="115">
        <f t="shared" si="25"/>
        <v>0</v>
      </c>
      <c r="Q49" s="115">
        <f t="shared" si="25"/>
        <v>0</v>
      </c>
      <c r="R49" s="115">
        <f t="shared" si="25"/>
        <v>0</v>
      </c>
      <c r="S49" s="115">
        <f t="shared" si="25"/>
        <v>0</v>
      </c>
      <c r="T49" s="115">
        <f t="shared" si="25"/>
        <v>0</v>
      </c>
      <c r="U49" s="115">
        <f t="shared" si="25"/>
        <v>0</v>
      </c>
      <c r="V49" s="115">
        <f t="shared" si="25"/>
        <v>2675370465</v>
      </c>
      <c r="W49" s="115">
        <f t="shared" si="25"/>
        <v>2675370465</v>
      </c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1"/>
    </row>
    <row r="50" spans="1:170" ht="43.5">
      <c r="A50" s="124">
        <v>3</v>
      </c>
      <c r="B50" s="125">
        <v>3</v>
      </c>
      <c r="C50" s="126">
        <v>1</v>
      </c>
      <c r="D50" s="125">
        <v>12</v>
      </c>
      <c r="E50" s="117" t="s">
        <v>183</v>
      </c>
      <c r="F50" s="130" t="s">
        <v>227</v>
      </c>
      <c r="G50" s="135" t="s">
        <v>229</v>
      </c>
      <c r="H50" s="131" t="s">
        <v>230</v>
      </c>
      <c r="I50" s="129">
        <f>ROUND(2000000000-136809359.5+210037532.5+2142291.72,0)</f>
        <v>2075370465</v>
      </c>
      <c r="J50" s="159">
        <f aca="true" t="shared" si="26" ref="J50:Q57">Y50+AL50+AY50+BK50+BW50+CI50+CU50+DG50+DS50+EE50+EQ50+FC50</f>
        <v>0</v>
      </c>
      <c r="K50" s="160">
        <f t="shared" si="26"/>
        <v>0</v>
      </c>
      <c r="L50" s="160">
        <f t="shared" si="26"/>
        <v>0</v>
      </c>
      <c r="M50" s="160">
        <f t="shared" si="26"/>
        <v>0</v>
      </c>
      <c r="N50" s="160">
        <f t="shared" si="26"/>
        <v>0</v>
      </c>
      <c r="O50" s="160">
        <f t="shared" si="26"/>
        <v>0</v>
      </c>
      <c r="P50" s="160">
        <f t="shared" si="26"/>
        <v>0</v>
      </c>
      <c r="Q50" s="160">
        <f t="shared" si="26"/>
        <v>0</v>
      </c>
      <c r="R50" s="160">
        <f aca="true" t="shared" si="27" ref="R50:T53">AG50+AT50+BG50+BS50+CE50+CQ50+DC50+DO50+EA50+EM50+EY50+FK50</f>
        <v>0</v>
      </c>
      <c r="S50" s="160">
        <f t="shared" si="27"/>
        <v>0</v>
      </c>
      <c r="T50" s="160">
        <f t="shared" si="27"/>
        <v>0</v>
      </c>
      <c r="U50" s="160">
        <f>AJ50+AW50+BJ50+BV50+CT50+DF50+DR50+ED50+EP50+FB50+FN50</f>
        <v>0</v>
      </c>
      <c r="V50" s="160">
        <v>2075370465</v>
      </c>
      <c r="W50" s="160">
        <f t="shared" si="8"/>
        <v>2075370465</v>
      </c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1"/>
    </row>
    <row r="51" spans="1:170" ht="43.5">
      <c r="A51" s="124">
        <v>3</v>
      </c>
      <c r="B51" s="125">
        <v>3</v>
      </c>
      <c r="C51" s="126">
        <v>1</v>
      </c>
      <c r="D51" s="125">
        <v>12</v>
      </c>
      <c r="E51" s="117" t="s">
        <v>183</v>
      </c>
      <c r="F51" s="130" t="s">
        <v>227</v>
      </c>
      <c r="G51" s="135" t="s">
        <v>231</v>
      </c>
      <c r="H51" s="131" t="s">
        <v>232</v>
      </c>
      <c r="I51" s="129">
        <v>300000000</v>
      </c>
      <c r="J51" s="159">
        <f t="shared" si="26"/>
        <v>0</v>
      </c>
      <c r="K51" s="160">
        <f t="shared" si="26"/>
        <v>0</v>
      </c>
      <c r="L51" s="160">
        <f t="shared" si="26"/>
        <v>0</v>
      </c>
      <c r="M51" s="160">
        <f t="shared" si="26"/>
        <v>0</v>
      </c>
      <c r="N51" s="160">
        <f t="shared" si="26"/>
        <v>0</v>
      </c>
      <c r="O51" s="160">
        <f t="shared" si="26"/>
        <v>0</v>
      </c>
      <c r="P51" s="160">
        <f t="shared" si="26"/>
        <v>0</v>
      </c>
      <c r="Q51" s="160">
        <f t="shared" si="26"/>
        <v>0</v>
      </c>
      <c r="R51" s="160">
        <f t="shared" si="27"/>
        <v>0</v>
      </c>
      <c r="S51" s="160">
        <f t="shared" si="27"/>
        <v>0</v>
      </c>
      <c r="T51" s="160">
        <f t="shared" si="27"/>
        <v>0</v>
      </c>
      <c r="U51" s="160">
        <f>AJ51+AW51+BJ51+BV51+CT51+DF51+DR51+ED51+EP51+FB51+FN51</f>
        <v>0</v>
      </c>
      <c r="V51" s="160">
        <v>300000000</v>
      </c>
      <c r="W51" s="160">
        <f t="shared" si="8"/>
        <v>300000000</v>
      </c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1"/>
    </row>
    <row r="52" spans="1:170" ht="29.25">
      <c r="A52" s="124">
        <v>3</v>
      </c>
      <c r="B52" s="125">
        <v>3</v>
      </c>
      <c r="C52" s="126">
        <v>1</v>
      </c>
      <c r="D52" s="125">
        <v>12</v>
      </c>
      <c r="E52" s="117">
        <v>2</v>
      </c>
      <c r="F52" s="130" t="s">
        <v>227</v>
      </c>
      <c r="G52" s="135" t="s">
        <v>233</v>
      </c>
      <c r="H52" s="131" t="s">
        <v>234</v>
      </c>
      <c r="I52" s="129">
        <v>50000000</v>
      </c>
      <c r="J52" s="159">
        <f t="shared" si="26"/>
        <v>0</v>
      </c>
      <c r="K52" s="160">
        <f t="shared" si="26"/>
        <v>0</v>
      </c>
      <c r="L52" s="160">
        <f t="shared" si="26"/>
        <v>0</v>
      </c>
      <c r="M52" s="160">
        <f t="shared" si="26"/>
        <v>0</v>
      </c>
      <c r="N52" s="160">
        <f t="shared" si="26"/>
        <v>0</v>
      </c>
      <c r="O52" s="160">
        <f t="shared" si="26"/>
        <v>0</v>
      </c>
      <c r="P52" s="160">
        <f t="shared" si="26"/>
        <v>0</v>
      </c>
      <c r="Q52" s="160">
        <f t="shared" si="26"/>
        <v>0</v>
      </c>
      <c r="R52" s="160">
        <f t="shared" si="27"/>
        <v>0</v>
      </c>
      <c r="S52" s="160">
        <f t="shared" si="27"/>
        <v>0</v>
      </c>
      <c r="T52" s="160">
        <f t="shared" si="27"/>
        <v>0</v>
      </c>
      <c r="U52" s="160">
        <f>AJ52+AW52+BJ52+BV52+CT52+DF52+DR52+ED52+EP52+FB52+FN52</f>
        <v>0</v>
      </c>
      <c r="V52" s="160">
        <v>50000000</v>
      </c>
      <c r="W52" s="160">
        <f t="shared" si="8"/>
        <v>50000000</v>
      </c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  <c r="DQ52" s="160"/>
      <c r="DR52" s="160"/>
      <c r="DS52" s="160"/>
      <c r="DT52" s="160"/>
      <c r="DU52" s="16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G52" s="160"/>
      <c r="EH52" s="160"/>
      <c r="EI52" s="160"/>
      <c r="EJ52" s="160"/>
      <c r="EK52" s="160"/>
      <c r="EL52" s="160"/>
      <c r="EM52" s="160"/>
      <c r="EN52" s="160"/>
      <c r="EO52" s="160"/>
      <c r="EP52" s="160"/>
      <c r="EQ52" s="160"/>
      <c r="ER52" s="160"/>
      <c r="ES52" s="160"/>
      <c r="ET52" s="160"/>
      <c r="EU52" s="160"/>
      <c r="EV52" s="160"/>
      <c r="EW52" s="160"/>
      <c r="EX52" s="160"/>
      <c r="EY52" s="160"/>
      <c r="EZ52" s="160"/>
      <c r="FA52" s="160"/>
      <c r="FB52" s="160"/>
      <c r="FC52" s="160"/>
      <c r="FD52" s="160"/>
      <c r="FE52" s="160"/>
      <c r="FF52" s="160"/>
      <c r="FG52" s="160"/>
      <c r="FH52" s="160"/>
      <c r="FI52" s="160"/>
      <c r="FJ52" s="160"/>
      <c r="FK52" s="160"/>
      <c r="FL52" s="160"/>
      <c r="FM52" s="160"/>
      <c r="FN52" s="161"/>
    </row>
    <row r="53" spans="1:170" ht="28.5">
      <c r="A53" s="124">
        <v>3</v>
      </c>
      <c r="B53" s="125">
        <v>3</v>
      </c>
      <c r="C53" s="126">
        <v>1</v>
      </c>
      <c r="D53" s="125">
        <v>12</v>
      </c>
      <c r="E53" s="118" t="s">
        <v>183</v>
      </c>
      <c r="F53" s="130" t="s">
        <v>227</v>
      </c>
      <c r="G53" s="135" t="s">
        <v>235</v>
      </c>
      <c r="H53" s="131" t="s">
        <v>236</v>
      </c>
      <c r="I53" s="129">
        <v>250000000</v>
      </c>
      <c r="J53" s="159">
        <f t="shared" si="26"/>
        <v>0</v>
      </c>
      <c r="K53" s="160">
        <f t="shared" si="26"/>
        <v>0</v>
      </c>
      <c r="L53" s="160">
        <f t="shared" si="26"/>
        <v>0</v>
      </c>
      <c r="M53" s="160">
        <f t="shared" si="26"/>
        <v>0</v>
      </c>
      <c r="N53" s="160">
        <f t="shared" si="26"/>
        <v>0</v>
      </c>
      <c r="O53" s="160">
        <f t="shared" si="26"/>
        <v>0</v>
      </c>
      <c r="P53" s="160">
        <f t="shared" si="26"/>
        <v>0</v>
      </c>
      <c r="Q53" s="160">
        <f t="shared" si="26"/>
        <v>0</v>
      </c>
      <c r="R53" s="160">
        <f t="shared" si="27"/>
        <v>0</v>
      </c>
      <c r="S53" s="160">
        <f t="shared" si="27"/>
        <v>0</v>
      </c>
      <c r="T53" s="160">
        <f t="shared" si="27"/>
        <v>0</v>
      </c>
      <c r="U53" s="160">
        <f>AJ53+AW53+BJ53+BV53+CT53+DF53+DR53+ED53+EP53+FB53+FN53</f>
        <v>0</v>
      </c>
      <c r="V53" s="160">
        <v>250000000</v>
      </c>
      <c r="W53" s="160">
        <f t="shared" si="8"/>
        <v>250000000</v>
      </c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1"/>
    </row>
    <row r="54" spans="1:170" ht="15">
      <c r="A54" s="111">
        <v>3</v>
      </c>
      <c r="B54" s="112">
        <v>3</v>
      </c>
      <c r="C54" s="113">
        <v>1</v>
      </c>
      <c r="D54" s="112">
        <v>12</v>
      </c>
      <c r="E54" s="117" t="s">
        <v>183</v>
      </c>
      <c r="F54" s="121" t="s">
        <v>237</v>
      </c>
      <c r="G54" s="122"/>
      <c r="H54" s="123" t="s">
        <v>238</v>
      </c>
      <c r="I54" s="115">
        <f>I55</f>
        <v>50000000</v>
      </c>
      <c r="J54" s="115">
        <f aca="true" t="shared" si="28" ref="J54:W54">J55</f>
        <v>0</v>
      </c>
      <c r="K54" s="115">
        <f t="shared" si="28"/>
        <v>0</v>
      </c>
      <c r="L54" s="115">
        <f t="shared" si="28"/>
        <v>0</v>
      </c>
      <c r="M54" s="115">
        <f t="shared" si="28"/>
        <v>0</v>
      </c>
      <c r="N54" s="115">
        <f t="shared" si="28"/>
        <v>0</v>
      </c>
      <c r="O54" s="115">
        <f t="shared" si="28"/>
        <v>0</v>
      </c>
      <c r="P54" s="115">
        <f t="shared" si="28"/>
        <v>0</v>
      </c>
      <c r="Q54" s="115">
        <f t="shared" si="28"/>
        <v>0</v>
      </c>
      <c r="R54" s="115">
        <f t="shared" si="28"/>
        <v>0</v>
      </c>
      <c r="S54" s="115">
        <f t="shared" si="28"/>
        <v>0</v>
      </c>
      <c r="T54" s="115">
        <f t="shared" si="28"/>
        <v>0</v>
      </c>
      <c r="U54" s="115">
        <f t="shared" si="28"/>
        <v>0</v>
      </c>
      <c r="V54" s="115">
        <f t="shared" si="28"/>
        <v>50000000</v>
      </c>
      <c r="W54" s="115">
        <f t="shared" si="28"/>
        <v>50000000</v>
      </c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1"/>
    </row>
    <row r="55" spans="1:170" ht="28.5">
      <c r="A55" s="124">
        <v>3</v>
      </c>
      <c r="B55" s="125">
        <v>3</v>
      </c>
      <c r="C55" s="126">
        <v>1</v>
      </c>
      <c r="D55" s="125">
        <v>12</v>
      </c>
      <c r="E55" s="118" t="s">
        <v>183</v>
      </c>
      <c r="F55" s="130" t="s">
        <v>237</v>
      </c>
      <c r="G55" s="127">
        <v>1482</v>
      </c>
      <c r="H55" s="131" t="s">
        <v>239</v>
      </c>
      <c r="I55" s="129">
        <v>50000000</v>
      </c>
      <c r="J55" s="159">
        <f t="shared" si="26"/>
        <v>0</v>
      </c>
      <c r="K55" s="160"/>
      <c r="L55" s="160">
        <f t="shared" si="26"/>
        <v>0</v>
      </c>
      <c r="M55" s="160">
        <f t="shared" si="26"/>
        <v>0</v>
      </c>
      <c r="N55" s="160"/>
      <c r="O55" s="160">
        <f t="shared" si="26"/>
        <v>0</v>
      </c>
      <c r="P55" s="160">
        <f t="shared" si="26"/>
        <v>0</v>
      </c>
      <c r="Q55" s="160"/>
      <c r="R55" s="160">
        <f>AG55+AT55+BG55+BS55+CE55+CQ55+DC55+DO55+EA55+EM55+EY55+FK55</f>
        <v>0</v>
      </c>
      <c r="S55" s="160">
        <f>AH55+AU55+BH55+BT55+CF55+CR55+DD55+DP55+EB55+EN55+EZ55+FL55</f>
        <v>0</v>
      </c>
      <c r="T55" s="160"/>
      <c r="U55" s="160"/>
      <c r="V55" s="160">
        <v>50000000</v>
      </c>
      <c r="W55" s="160">
        <f t="shared" si="8"/>
        <v>50000000</v>
      </c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1"/>
    </row>
    <row r="56" spans="1:170" ht="15">
      <c r="A56" s="111">
        <v>3</v>
      </c>
      <c r="B56" s="112">
        <v>3</v>
      </c>
      <c r="C56" s="113">
        <v>1</v>
      </c>
      <c r="D56" s="112">
        <v>12</v>
      </c>
      <c r="E56" s="117" t="s">
        <v>183</v>
      </c>
      <c r="F56" s="121" t="s">
        <v>240</v>
      </c>
      <c r="G56" s="122"/>
      <c r="H56" s="123" t="s">
        <v>241</v>
      </c>
      <c r="I56" s="115">
        <f>I57</f>
        <v>100000000</v>
      </c>
      <c r="J56" s="115">
        <f aca="true" t="shared" si="29" ref="J56:W56">J57</f>
        <v>0</v>
      </c>
      <c r="K56" s="115">
        <f t="shared" si="29"/>
        <v>0</v>
      </c>
      <c r="L56" s="115">
        <f t="shared" si="29"/>
        <v>0</v>
      </c>
      <c r="M56" s="115">
        <f t="shared" si="29"/>
        <v>0</v>
      </c>
      <c r="N56" s="115">
        <f t="shared" si="29"/>
        <v>0</v>
      </c>
      <c r="O56" s="115">
        <f t="shared" si="29"/>
        <v>0</v>
      </c>
      <c r="P56" s="115">
        <f t="shared" si="29"/>
        <v>0</v>
      </c>
      <c r="Q56" s="115">
        <f t="shared" si="29"/>
        <v>0</v>
      </c>
      <c r="R56" s="115">
        <f t="shared" si="29"/>
        <v>0</v>
      </c>
      <c r="S56" s="115">
        <f t="shared" si="29"/>
        <v>0</v>
      </c>
      <c r="T56" s="115">
        <f t="shared" si="29"/>
        <v>0</v>
      </c>
      <c r="U56" s="115">
        <f t="shared" si="29"/>
        <v>0</v>
      </c>
      <c r="V56" s="115">
        <f t="shared" si="29"/>
        <v>100000000</v>
      </c>
      <c r="W56" s="115">
        <f t="shared" si="29"/>
        <v>100000000</v>
      </c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1"/>
    </row>
    <row r="57" spans="1:170" ht="28.5">
      <c r="A57" s="124">
        <v>3</v>
      </c>
      <c r="B57" s="125">
        <v>3</v>
      </c>
      <c r="C57" s="126">
        <v>1</v>
      </c>
      <c r="D57" s="125">
        <v>12</v>
      </c>
      <c r="E57" s="118" t="s">
        <v>183</v>
      </c>
      <c r="F57" s="130" t="s">
        <v>240</v>
      </c>
      <c r="G57" s="119">
        <v>1425</v>
      </c>
      <c r="H57" s="131" t="s">
        <v>242</v>
      </c>
      <c r="I57" s="129">
        <v>100000000</v>
      </c>
      <c r="J57" s="159">
        <f t="shared" si="26"/>
        <v>0</v>
      </c>
      <c r="K57" s="160">
        <f t="shared" si="26"/>
        <v>0</v>
      </c>
      <c r="L57" s="160">
        <f t="shared" si="26"/>
        <v>0</v>
      </c>
      <c r="M57" s="160">
        <f t="shared" si="26"/>
        <v>0</v>
      </c>
      <c r="N57" s="160">
        <f t="shared" si="26"/>
        <v>0</v>
      </c>
      <c r="O57" s="160">
        <f t="shared" si="26"/>
        <v>0</v>
      </c>
      <c r="P57" s="160">
        <f t="shared" si="26"/>
        <v>0</v>
      </c>
      <c r="Q57" s="160">
        <f t="shared" si="26"/>
        <v>0</v>
      </c>
      <c r="R57" s="160">
        <f>AG57+AT57+BG57+BS57+CE57+CQ57+DC57+DO57+EA57+EM57+EY57+FK57</f>
        <v>0</v>
      </c>
      <c r="S57" s="160">
        <f>AH57+AU57+BH57+BT57+CF57+CR57+DD57+DP57+EB57+EN57+EZ57+FL57</f>
        <v>0</v>
      </c>
      <c r="T57" s="160">
        <f>AI57+AV57+BI57+BU57+CG57+CS57+DE57+DQ57+EC57+EO57+FA57+FM57</f>
        <v>0</v>
      </c>
      <c r="U57" s="160">
        <f>AJ57+AW57+BJ57+BV57+CT57+DF57+DR57+ED57+EP57+FB57+FN57</f>
        <v>0</v>
      </c>
      <c r="V57" s="160">
        <v>100000000</v>
      </c>
      <c r="W57" s="160">
        <f t="shared" si="8"/>
        <v>100000000</v>
      </c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60"/>
      <c r="FK57" s="160"/>
      <c r="FL57" s="160"/>
      <c r="FM57" s="160"/>
      <c r="FN57" s="161"/>
    </row>
    <row r="58" spans="1:170" ht="15">
      <c r="A58" s="111">
        <v>3</v>
      </c>
      <c r="B58" s="112">
        <v>3</v>
      </c>
      <c r="C58" s="113">
        <v>1</v>
      </c>
      <c r="D58" s="112">
        <v>12</v>
      </c>
      <c r="E58" s="117" t="s">
        <v>179</v>
      </c>
      <c r="F58" s="130"/>
      <c r="G58" s="119"/>
      <c r="H58" s="120" t="s">
        <v>243</v>
      </c>
      <c r="I58" s="115">
        <f>I59+I61+I63+I65</f>
        <v>1105000000</v>
      </c>
      <c r="J58" s="115">
        <f aca="true" t="shared" si="30" ref="J58:W58">J59+J61+J63+J65</f>
        <v>0</v>
      </c>
      <c r="K58" s="115">
        <f t="shared" si="30"/>
        <v>0</v>
      </c>
      <c r="L58" s="115">
        <f t="shared" si="30"/>
        <v>0</v>
      </c>
      <c r="M58" s="115">
        <f t="shared" si="30"/>
        <v>0</v>
      </c>
      <c r="N58" s="115">
        <f t="shared" si="30"/>
        <v>0</v>
      </c>
      <c r="O58" s="115">
        <f t="shared" si="30"/>
        <v>0</v>
      </c>
      <c r="P58" s="115">
        <f t="shared" si="30"/>
        <v>0</v>
      </c>
      <c r="Q58" s="115">
        <f t="shared" si="30"/>
        <v>0</v>
      </c>
      <c r="R58" s="115">
        <f t="shared" si="30"/>
        <v>0</v>
      </c>
      <c r="S58" s="115">
        <f t="shared" si="30"/>
        <v>0</v>
      </c>
      <c r="T58" s="115">
        <f t="shared" si="30"/>
        <v>0</v>
      </c>
      <c r="U58" s="115">
        <f t="shared" si="30"/>
        <v>0</v>
      </c>
      <c r="V58" s="115">
        <f t="shared" si="30"/>
        <v>1105000000</v>
      </c>
      <c r="W58" s="115">
        <f t="shared" si="30"/>
        <v>1105000000</v>
      </c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  <c r="CC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  <c r="DQ58" s="160"/>
      <c r="DR58" s="160"/>
      <c r="DS58" s="160"/>
      <c r="DT58" s="160"/>
      <c r="DU58" s="160"/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G58" s="160"/>
      <c r="EH58" s="160"/>
      <c r="EI58" s="160"/>
      <c r="EJ58" s="160"/>
      <c r="EK58" s="160"/>
      <c r="EL58" s="160"/>
      <c r="EM58" s="160"/>
      <c r="EN58" s="160"/>
      <c r="EO58" s="160"/>
      <c r="EP58" s="160"/>
      <c r="EQ58" s="160"/>
      <c r="ER58" s="160"/>
      <c r="ES58" s="160"/>
      <c r="ET58" s="160"/>
      <c r="EU58" s="160"/>
      <c r="EV58" s="160"/>
      <c r="EW58" s="160"/>
      <c r="EX58" s="160"/>
      <c r="EY58" s="160"/>
      <c r="EZ58" s="160"/>
      <c r="FA58" s="160"/>
      <c r="FB58" s="160"/>
      <c r="FC58" s="160"/>
      <c r="FD58" s="160"/>
      <c r="FE58" s="160"/>
      <c r="FF58" s="160"/>
      <c r="FG58" s="160"/>
      <c r="FH58" s="160"/>
      <c r="FI58" s="160"/>
      <c r="FJ58" s="160"/>
      <c r="FK58" s="160"/>
      <c r="FL58" s="160"/>
      <c r="FM58" s="160"/>
      <c r="FN58" s="161"/>
    </row>
    <row r="59" spans="1:170" ht="15">
      <c r="A59" s="124">
        <v>3</v>
      </c>
      <c r="B59" s="112">
        <v>3</v>
      </c>
      <c r="C59" s="113">
        <v>1</v>
      </c>
      <c r="D59" s="112">
        <v>12</v>
      </c>
      <c r="E59" s="117" t="s">
        <v>179</v>
      </c>
      <c r="F59" s="121" t="s">
        <v>244</v>
      </c>
      <c r="G59" s="119"/>
      <c r="H59" s="134" t="s">
        <v>245</v>
      </c>
      <c r="I59" s="115">
        <f>I60</f>
        <v>200000000</v>
      </c>
      <c r="J59" s="115">
        <f aca="true" t="shared" si="31" ref="J59:W59">J60</f>
        <v>0</v>
      </c>
      <c r="K59" s="115">
        <f t="shared" si="31"/>
        <v>0</v>
      </c>
      <c r="L59" s="115">
        <f t="shared" si="31"/>
        <v>0</v>
      </c>
      <c r="M59" s="115">
        <f t="shared" si="31"/>
        <v>0</v>
      </c>
      <c r="N59" s="115">
        <f t="shared" si="31"/>
        <v>0</v>
      </c>
      <c r="O59" s="115">
        <f t="shared" si="31"/>
        <v>0</v>
      </c>
      <c r="P59" s="115">
        <f t="shared" si="31"/>
        <v>0</v>
      </c>
      <c r="Q59" s="115">
        <f t="shared" si="31"/>
        <v>0</v>
      </c>
      <c r="R59" s="115">
        <f t="shared" si="31"/>
        <v>0</v>
      </c>
      <c r="S59" s="115">
        <f t="shared" si="31"/>
        <v>0</v>
      </c>
      <c r="T59" s="115">
        <f t="shared" si="31"/>
        <v>0</v>
      </c>
      <c r="U59" s="115">
        <f t="shared" si="31"/>
        <v>0</v>
      </c>
      <c r="V59" s="115">
        <f t="shared" si="31"/>
        <v>200000000</v>
      </c>
      <c r="W59" s="115">
        <f t="shared" si="31"/>
        <v>200000000</v>
      </c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  <c r="FL59" s="160"/>
      <c r="FM59" s="160"/>
      <c r="FN59" s="161"/>
    </row>
    <row r="60" spans="1:170" ht="28.5">
      <c r="A60" s="124">
        <v>3</v>
      </c>
      <c r="B60" s="125">
        <v>3</v>
      </c>
      <c r="C60" s="126">
        <v>1</v>
      </c>
      <c r="D60" s="125">
        <v>12</v>
      </c>
      <c r="E60" s="130" t="s">
        <v>179</v>
      </c>
      <c r="F60" s="130" t="s">
        <v>244</v>
      </c>
      <c r="G60" s="127">
        <v>1445</v>
      </c>
      <c r="H60" s="131" t="s">
        <v>246</v>
      </c>
      <c r="I60" s="129">
        <v>200000000</v>
      </c>
      <c r="J60" s="159">
        <f aca="true" t="shared" si="32" ref="J60:Q60">Y60+AL60+AY60+BK60+BW60+CI60+CU60+DG60+DS60+EE60+EQ60+FC60</f>
        <v>0</v>
      </c>
      <c r="K60" s="160">
        <f t="shared" si="32"/>
        <v>0</v>
      </c>
      <c r="L60" s="160">
        <f t="shared" si="32"/>
        <v>0</v>
      </c>
      <c r="M60" s="160">
        <f t="shared" si="32"/>
        <v>0</v>
      </c>
      <c r="N60" s="160">
        <f t="shared" si="32"/>
        <v>0</v>
      </c>
      <c r="O60" s="160">
        <f t="shared" si="32"/>
        <v>0</v>
      </c>
      <c r="P60" s="160">
        <f t="shared" si="32"/>
        <v>0</v>
      </c>
      <c r="Q60" s="160">
        <f t="shared" si="32"/>
        <v>0</v>
      </c>
      <c r="R60" s="160">
        <f>AG60+AT60+BG60+BS60+CE60+CQ60+DC60+DO60+EA60+EM60+EY60+FK60</f>
        <v>0</v>
      </c>
      <c r="S60" s="160">
        <f>AH60+AU60+BH60+BT60+CF60+CR60+DD60+DP60+EB60+EN60+EZ60+FL60</f>
        <v>0</v>
      </c>
      <c r="T60" s="160">
        <f>AI60+AV60+BI60+BU60+CG60+CS60+DE60+DQ60+EC60+EO60+FA60+FM60</f>
        <v>0</v>
      </c>
      <c r="U60" s="160">
        <f>AJ60+AW60+BJ60+BV60+CT60+DF60+DR60+ED60+EP60+FB60+FN60</f>
        <v>0</v>
      </c>
      <c r="V60" s="160">
        <v>200000000</v>
      </c>
      <c r="W60" s="160">
        <f t="shared" si="8"/>
        <v>200000000</v>
      </c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  <c r="DQ60" s="160"/>
      <c r="DR60" s="160"/>
      <c r="DS60" s="160"/>
      <c r="DT60" s="160"/>
      <c r="DU60" s="160"/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G60" s="160"/>
      <c r="EH60" s="160"/>
      <c r="EI60" s="160"/>
      <c r="EJ60" s="160"/>
      <c r="EK60" s="160"/>
      <c r="EL60" s="160"/>
      <c r="EM60" s="160"/>
      <c r="EN60" s="160"/>
      <c r="EO60" s="160"/>
      <c r="EP60" s="160"/>
      <c r="EQ60" s="160"/>
      <c r="ER60" s="160"/>
      <c r="ES60" s="160"/>
      <c r="ET60" s="160"/>
      <c r="EU60" s="160"/>
      <c r="EV60" s="160"/>
      <c r="EW60" s="160"/>
      <c r="EX60" s="160"/>
      <c r="EY60" s="160"/>
      <c r="EZ60" s="160"/>
      <c r="FA60" s="160"/>
      <c r="FB60" s="160"/>
      <c r="FC60" s="160"/>
      <c r="FD60" s="160"/>
      <c r="FE60" s="160"/>
      <c r="FF60" s="160"/>
      <c r="FG60" s="160"/>
      <c r="FH60" s="160"/>
      <c r="FI60" s="160"/>
      <c r="FJ60" s="160"/>
      <c r="FK60" s="160"/>
      <c r="FL60" s="160"/>
      <c r="FM60" s="160"/>
      <c r="FN60" s="161"/>
    </row>
    <row r="61" spans="1:170" ht="30">
      <c r="A61" s="111">
        <v>3</v>
      </c>
      <c r="B61" s="112">
        <v>3</v>
      </c>
      <c r="C61" s="113">
        <v>1</v>
      </c>
      <c r="D61" s="112">
        <v>12</v>
      </c>
      <c r="E61" s="117" t="s">
        <v>179</v>
      </c>
      <c r="F61" s="121" t="s">
        <v>247</v>
      </c>
      <c r="G61" s="114"/>
      <c r="H61" s="123" t="s">
        <v>248</v>
      </c>
      <c r="I61" s="115">
        <f>I62</f>
        <v>200000000</v>
      </c>
      <c r="J61" s="115">
        <f aca="true" t="shared" si="33" ref="J61:W61">J62</f>
        <v>0</v>
      </c>
      <c r="K61" s="115">
        <f t="shared" si="33"/>
        <v>0</v>
      </c>
      <c r="L61" s="115">
        <f t="shared" si="33"/>
        <v>0</v>
      </c>
      <c r="M61" s="115">
        <f t="shared" si="33"/>
        <v>0</v>
      </c>
      <c r="N61" s="115">
        <f t="shared" si="33"/>
        <v>0</v>
      </c>
      <c r="O61" s="115">
        <f t="shared" si="33"/>
        <v>0</v>
      </c>
      <c r="P61" s="115">
        <f t="shared" si="33"/>
        <v>0</v>
      </c>
      <c r="Q61" s="115">
        <f t="shared" si="33"/>
        <v>0</v>
      </c>
      <c r="R61" s="115">
        <f t="shared" si="33"/>
        <v>0</v>
      </c>
      <c r="S61" s="115">
        <f t="shared" si="33"/>
        <v>0</v>
      </c>
      <c r="T61" s="115">
        <f t="shared" si="33"/>
        <v>0</v>
      </c>
      <c r="U61" s="115">
        <f t="shared" si="33"/>
        <v>0</v>
      </c>
      <c r="V61" s="115">
        <f t="shared" si="33"/>
        <v>200000000</v>
      </c>
      <c r="W61" s="115">
        <f t="shared" si="33"/>
        <v>200000000</v>
      </c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0"/>
      <c r="BY61" s="160"/>
      <c r="BZ61" s="160"/>
      <c r="CA61" s="160"/>
      <c r="CB61" s="160"/>
      <c r="CC61" s="160"/>
      <c r="CD61" s="160"/>
      <c r="CE61" s="160"/>
      <c r="CF61" s="160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  <c r="DQ61" s="160"/>
      <c r="DR61" s="160"/>
      <c r="DS61" s="160"/>
      <c r="DT61" s="160"/>
      <c r="DU61" s="160"/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G61" s="160"/>
      <c r="EH61" s="160"/>
      <c r="EI61" s="160"/>
      <c r="EJ61" s="160"/>
      <c r="EK61" s="160"/>
      <c r="EL61" s="160"/>
      <c r="EM61" s="160"/>
      <c r="EN61" s="160"/>
      <c r="EO61" s="160"/>
      <c r="EP61" s="160"/>
      <c r="EQ61" s="160"/>
      <c r="ER61" s="160"/>
      <c r="ES61" s="160"/>
      <c r="ET61" s="160"/>
      <c r="EU61" s="160"/>
      <c r="EV61" s="160"/>
      <c r="EW61" s="160"/>
      <c r="EX61" s="160"/>
      <c r="EY61" s="160"/>
      <c r="EZ61" s="160"/>
      <c r="FA61" s="160"/>
      <c r="FB61" s="160"/>
      <c r="FC61" s="160"/>
      <c r="FD61" s="160"/>
      <c r="FE61" s="160"/>
      <c r="FF61" s="160"/>
      <c r="FG61" s="160"/>
      <c r="FH61" s="160"/>
      <c r="FI61" s="160"/>
      <c r="FJ61" s="160"/>
      <c r="FK61" s="160"/>
      <c r="FL61" s="160"/>
      <c r="FM61" s="160"/>
      <c r="FN61" s="161"/>
    </row>
    <row r="62" spans="1:170" ht="29.25">
      <c r="A62" s="124">
        <v>3</v>
      </c>
      <c r="B62" s="125">
        <v>3</v>
      </c>
      <c r="C62" s="126">
        <v>1</v>
      </c>
      <c r="D62" s="125">
        <v>12</v>
      </c>
      <c r="E62" s="117" t="s">
        <v>179</v>
      </c>
      <c r="F62" s="130" t="s">
        <v>247</v>
      </c>
      <c r="G62" s="119">
        <v>1429</v>
      </c>
      <c r="H62" s="131" t="s">
        <v>249</v>
      </c>
      <c r="I62" s="129">
        <v>200000000</v>
      </c>
      <c r="J62" s="159">
        <f aca="true" t="shared" si="34" ref="J62:R62">Y62+AL62+AY62+BK62+BW62+CI62+CU62+DG62+DS62+EE62+EQ62+FC62</f>
        <v>0</v>
      </c>
      <c r="K62" s="160">
        <f t="shared" si="34"/>
        <v>0</v>
      </c>
      <c r="L62" s="160">
        <f t="shared" si="34"/>
        <v>0</v>
      </c>
      <c r="M62" s="160">
        <f t="shared" si="34"/>
        <v>0</v>
      </c>
      <c r="N62" s="160">
        <f t="shared" si="34"/>
        <v>0</v>
      </c>
      <c r="O62" s="160">
        <f t="shared" si="34"/>
        <v>0</v>
      </c>
      <c r="P62" s="160">
        <f t="shared" si="34"/>
        <v>0</v>
      </c>
      <c r="Q62" s="160">
        <f t="shared" si="34"/>
        <v>0</v>
      </c>
      <c r="R62" s="160">
        <f t="shared" si="34"/>
        <v>0</v>
      </c>
      <c r="S62" s="160">
        <f>AH62+AU62+BH62+BT62+CF62+CR62+DD62+DP62+EB62+EN62+EZ62+FL62</f>
        <v>0</v>
      </c>
      <c r="T62" s="160">
        <f>AI62+AV62+BI62+BU62+CG62+CS62+DE62+DQ62+EC62+EO62+FA62+FM62</f>
        <v>0</v>
      </c>
      <c r="U62" s="160">
        <f>AJ62+AW62+BJ62+BV62+CT62+DF62+DR62+ED62+EP62+FB62+FN62</f>
        <v>0</v>
      </c>
      <c r="V62" s="160">
        <v>200000000</v>
      </c>
      <c r="W62" s="160">
        <f t="shared" si="8"/>
        <v>200000000</v>
      </c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  <c r="DQ62" s="160"/>
      <c r="DR62" s="160"/>
      <c r="DS62" s="160"/>
      <c r="DT62" s="160"/>
      <c r="DU62" s="160"/>
      <c r="DV62" s="160"/>
      <c r="DW62" s="160"/>
      <c r="DX62" s="160"/>
      <c r="DY62" s="160"/>
      <c r="DZ62" s="160"/>
      <c r="EA62" s="160"/>
      <c r="EB62" s="160"/>
      <c r="EC62" s="160"/>
      <c r="ED62" s="160"/>
      <c r="EE62" s="160"/>
      <c r="EF62" s="160"/>
      <c r="EG62" s="160"/>
      <c r="EH62" s="160"/>
      <c r="EI62" s="160"/>
      <c r="EJ62" s="160"/>
      <c r="EK62" s="160"/>
      <c r="EL62" s="160"/>
      <c r="EM62" s="160"/>
      <c r="EN62" s="160"/>
      <c r="EO62" s="160"/>
      <c r="EP62" s="160"/>
      <c r="EQ62" s="160"/>
      <c r="ER62" s="160"/>
      <c r="ES62" s="160"/>
      <c r="ET62" s="160"/>
      <c r="EU62" s="160"/>
      <c r="EV62" s="160"/>
      <c r="EW62" s="160"/>
      <c r="EX62" s="160"/>
      <c r="EY62" s="160"/>
      <c r="EZ62" s="160"/>
      <c r="FA62" s="160"/>
      <c r="FB62" s="160"/>
      <c r="FC62" s="160"/>
      <c r="FD62" s="160"/>
      <c r="FE62" s="160"/>
      <c r="FF62" s="160"/>
      <c r="FG62" s="160"/>
      <c r="FH62" s="160"/>
      <c r="FI62" s="160"/>
      <c r="FJ62" s="160"/>
      <c r="FK62" s="160"/>
      <c r="FL62" s="160"/>
      <c r="FM62" s="160"/>
      <c r="FN62" s="161"/>
    </row>
    <row r="63" spans="1:170" ht="15">
      <c r="A63" s="111">
        <v>3</v>
      </c>
      <c r="B63" s="112">
        <v>3</v>
      </c>
      <c r="C63" s="113">
        <v>1</v>
      </c>
      <c r="D63" s="112">
        <v>12</v>
      </c>
      <c r="E63" s="117" t="s">
        <v>179</v>
      </c>
      <c r="F63" s="121" t="s">
        <v>250</v>
      </c>
      <c r="G63" s="114"/>
      <c r="H63" s="123" t="s">
        <v>251</v>
      </c>
      <c r="I63" s="115">
        <f>I64</f>
        <v>100000000</v>
      </c>
      <c r="J63" s="115">
        <f aca="true" t="shared" si="35" ref="J63:W63">J64</f>
        <v>0</v>
      </c>
      <c r="K63" s="115">
        <f t="shared" si="35"/>
        <v>0</v>
      </c>
      <c r="L63" s="115">
        <f t="shared" si="35"/>
        <v>0</v>
      </c>
      <c r="M63" s="115">
        <f t="shared" si="35"/>
        <v>0</v>
      </c>
      <c r="N63" s="115">
        <f t="shared" si="35"/>
        <v>0</v>
      </c>
      <c r="O63" s="115">
        <f t="shared" si="35"/>
        <v>0</v>
      </c>
      <c r="P63" s="115">
        <f t="shared" si="35"/>
        <v>0</v>
      </c>
      <c r="Q63" s="115">
        <f t="shared" si="35"/>
        <v>0</v>
      </c>
      <c r="R63" s="115">
        <f t="shared" si="35"/>
        <v>0</v>
      </c>
      <c r="S63" s="115">
        <f t="shared" si="35"/>
        <v>0</v>
      </c>
      <c r="T63" s="115">
        <f t="shared" si="35"/>
        <v>0</v>
      </c>
      <c r="U63" s="115">
        <f t="shared" si="35"/>
        <v>0</v>
      </c>
      <c r="V63" s="115">
        <f t="shared" si="35"/>
        <v>100000000</v>
      </c>
      <c r="W63" s="115">
        <f t="shared" si="35"/>
        <v>100000000</v>
      </c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  <c r="DQ63" s="160"/>
      <c r="DR63" s="160"/>
      <c r="DS63" s="160"/>
      <c r="DT63" s="160"/>
      <c r="DU63" s="160"/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G63" s="160"/>
      <c r="EH63" s="160"/>
      <c r="EI63" s="160"/>
      <c r="EJ63" s="160"/>
      <c r="EK63" s="160"/>
      <c r="EL63" s="160"/>
      <c r="EM63" s="160"/>
      <c r="EN63" s="160"/>
      <c r="EO63" s="160"/>
      <c r="EP63" s="160"/>
      <c r="EQ63" s="160"/>
      <c r="ER63" s="160"/>
      <c r="ES63" s="160"/>
      <c r="ET63" s="160"/>
      <c r="EU63" s="160"/>
      <c r="EV63" s="160"/>
      <c r="EW63" s="160"/>
      <c r="EX63" s="160"/>
      <c r="EY63" s="160"/>
      <c r="EZ63" s="160"/>
      <c r="FA63" s="160"/>
      <c r="FB63" s="160"/>
      <c r="FC63" s="160"/>
      <c r="FD63" s="160"/>
      <c r="FE63" s="160"/>
      <c r="FF63" s="160"/>
      <c r="FG63" s="160"/>
      <c r="FH63" s="160"/>
      <c r="FI63" s="160"/>
      <c r="FJ63" s="160"/>
      <c r="FK63" s="160"/>
      <c r="FL63" s="160"/>
      <c r="FM63" s="160"/>
      <c r="FN63" s="161"/>
    </row>
    <row r="64" spans="1:170" ht="28.5">
      <c r="A64" s="124">
        <v>3</v>
      </c>
      <c r="B64" s="125">
        <v>3</v>
      </c>
      <c r="C64" s="126">
        <v>1</v>
      </c>
      <c r="D64" s="125">
        <v>12</v>
      </c>
      <c r="E64" s="118" t="s">
        <v>179</v>
      </c>
      <c r="F64" s="130" t="s">
        <v>250</v>
      </c>
      <c r="G64" s="119">
        <v>1430</v>
      </c>
      <c r="H64" s="131" t="s">
        <v>252</v>
      </c>
      <c r="I64" s="129">
        <v>100000000</v>
      </c>
      <c r="J64" s="159">
        <f aca="true" t="shared" si="36" ref="J64:M69">Y64+AL64+AY64+BK64+BW64+CI64+CU64+DG64+DS64+EE64+EQ64+FC64</f>
        <v>0</v>
      </c>
      <c r="K64" s="160">
        <f t="shared" si="36"/>
        <v>0</v>
      </c>
      <c r="L64" s="160">
        <f t="shared" si="36"/>
        <v>0</v>
      </c>
      <c r="M64" s="160">
        <f t="shared" si="36"/>
        <v>0</v>
      </c>
      <c r="N64" s="160">
        <f aca="true" t="shared" si="37" ref="N64:T64">AC64+AP64+BC64+BO64+CA64+CM64+CY64+DK64+DW64+EI64+EU64+FG64</f>
        <v>0</v>
      </c>
      <c r="O64" s="160">
        <f t="shared" si="37"/>
        <v>0</v>
      </c>
      <c r="P64" s="160">
        <f t="shared" si="37"/>
        <v>0</v>
      </c>
      <c r="Q64" s="160">
        <f t="shared" si="37"/>
        <v>0</v>
      </c>
      <c r="R64" s="160">
        <f t="shared" si="37"/>
        <v>0</v>
      </c>
      <c r="S64" s="160">
        <f t="shared" si="37"/>
        <v>0</v>
      </c>
      <c r="T64" s="160">
        <f t="shared" si="37"/>
        <v>0</v>
      </c>
      <c r="U64" s="160">
        <f>AJ64+AW64+BJ64+BV64+CT64+DF64+DR64+ED64+EP64+FB64+FN64</f>
        <v>0</v>
      </c>
      <c r="V64" s="160">
        <v>100000000</v>
      </c>
      <c r="W64" s="160">
        <f t="shared" si="8"/>
        <v>100000000</v>
      </c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  <c r="FH64" s="160"/>
      <c r="FI64" s="160"/>
      <c r="FJ64" s="160"/>
      <c r="FK64" s="160"/>
      <c r="FL64" s="160"/>
      <c r="FM64" s="160"/>
      <c r="FN64" s="161"/>
    </row>
    <row r="65" spans="1:170" ht="15">
      <c r="A65" s="111">
        <v>3</v>
      </c>
      <c r="B65" s="112">
        <v>3</v>
      </c>
      <c r="C65" s="113">
        <v>1</v>
      </c>
      <c r="D65" s="112">
        <v>12</v>
      </c>
      <c r="E65" s="117" t="s">
        <v>179</v>
      </c>
      <c r="F65" s="130" t="s">
        <v>253</v>
      </c>
      <c r="G65" s="114"/>
      <c r="H65" s="114" t="s">
        <v>254</v>
      </c>
      <c r="I65" s="115">
        <f>I66+I67+I68+I69</f>
        <v>605000000</v>
      </c>
      <c r="J65" s="115">
        <f aca="true" t="shared" si="38" ref="J65:W65">J66+J67+J68+J69</f>
        <v>0</v>
      </c>
      <c r="K65" s="115">
        <f t="shared" si="38"/>
        <v>0</v>
      </c>
      <c r="L65" s="115">
        <f t="shared" si="38"/>
        <v>0</v>
      </c>
      <c r="M65" s="115">
        <f t="shared" si="38"/>
        <v>0</v>
      </c>
      <c r="N65" s="115">
        <f t="shared" si="38"/>
        <v>0</v>
      </c>
      <c r="O65" s="115">
        <f t="shared" si="38"/>
        <v>0</v>
      </c>
      <c r="P65" s="115">
        <f t="shared" si="38"/>
        <v>0</v>
      </c>
      <c r="Q65" s="115">
        <f t="shared" si="38"/>
        <v>0</v>
      </c>
      <c r="R65" s="115">
        <f t="shared" si="38"/>
        <v>0</v>
      </c>
      <c r="S65" s="115">
        <f t="shared" si="38"/>
        <v>0</v>
      </c>
      <c r="T65" s="115">
        <f t="shared" si="38"/>
        <v>0</v>
      </c>
      <c r="U65" s="115">
        <f t="shared" si="38"/>
        <v>0</v>
      </c>
      <c r="V65" s="115">
        <f t="shared" si="38"/>
        <v>605000000</v>
      </c>
      <c r="W65" s="115">
        <f t="shared" si="38"/>
        <v>605000000</v>
      </c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1"/>
    </row>
    <row r="66" spans="1:170" ht="29.25">
      <c r="A66" s="111">
        <v>3</v>
      </c>
      <c r="B66" s="112">
        <v>3</v>
      </c>
      <c r="C66" s="113">
        <v>1</v>
      </c>
      <c r="D66" s="112">
        <v>12</v>
      </c>
      <c r="E66" s="117">
        <v>3</v>
      </c>
      <c r="F66" s="130" t="s">
        <v>253</v>
      </c>
      <c r="G66" s="119">
        <v>1080</v>
      </c>
      <c r="H66" s="131" t="s">
        <v>255</v>
      </c>
      <c r="I66" s="129">
        <v>25000000</v>
      </c>
      <c r="J66" s="159">
        <f aca="true" t="shared" si="39" ref="J66:K69">Y66+AL66+AY66+BK66+BW66+CI66+CU66+DG66+DS66+EE66+EQ66+FC66</f>
        <v>0</v>
      </c>
      <c r="K66" s="160">
        <f t="shared" si="39"/>
        <v>0</v>
      </c>
      <c r="L66" s="160">
        <f t="shared" si="36"/>
        <v>0</v>
      </c>
      <c r="M66" s="160">
        <f t="shared" si="36"/>
        <v>0</v>
      </c>
      <c r="N66" s="160">
        <f aca="true" t="shared" si="40" ref="N66:R69">AC66+AP66+BC66+BO66+CA66+CM66+CY66+DK66+DW66+EI66+EU66+FG66</f>
        <v>0</v>
      </c>
      <c r="O66" s="160">
        <f t="shared" si="40"/>
        <v>0</v>
      </c>
      <c r="P66" s="160">
        <f t="shared" si="40"/>
        <v>0</v>
      </c>
      <c r="Q66" s="160">
        <f t="shared" si="40"/>
        <v>0</v>
      </c>
      <c r="R66" s="160">
        <f t="shared" si="40"/>
        <v>0</v>
      </c>
      <c r="S66" s="160">
        <f aca="true" t="shared" si="41" ref="S66:T69">AH66+AU66+BH66+BT66+CF66+CR66+DD66+DP66+EB66+EN66+EZ66+FL66</f>
        <v>0</v>
      </c>
      <c r="T66" s="160">
        <f t="shared" si="41"/>
        <v>0</v>
      </c>
      <c r="U66" s="160">
        <f>AJ66+AW66+BJ66+BV66+CT66+DF66+DR66+ED66+EP66+FB66+FN66</f>
        <v>0</v>
      </c>
      <c r="V66" s="160">
        <v>25000000</v>
      </c>
      <c r="W66" s="160">
        <f t="shared" si="8"/>
        <v>25000000</v>
      </c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1"/>
    </row>
    <row r="67" spans="1:170" ht="14.25">
      <c r="A67" s="124">
        <v>3</v>
      </c>
      <c r="B67" s="125">
        <v>3</v>
      </c>
      <c r="C67" s="126">
        <v>1</v>
      </c>
      <c r="D67" s="125">
        <v>12</v>
      </c>
      <c r="E67" s="118" t="s">
        <v>179</v>
      </c>
      <c r="F67" s="130" t="s">
        <v>253</v>
      </c>
      <c r="G67" s="119">
        <v>1255</v>
      </c>
      <c r="H67" s="119" t="s">
        <v>256</v>
      </c>
      <c r="I67" s="129">
        <v>150000000</v>
      </c>
      <c r="J67" s="159">
        <f t="shared" si="39"/>
        <v>0</v>
      </c>
      <c r="K67" s="160">
        <f t="shared" si="39"/>
        <v>0</v>
      </c>
      <c r="L67" s="160">
        <f t="shared" si="36"/>
        <v>0</v>
      </c>
      <c r="M67" s="160">
        <f t="shared" si="36"/>
        <v>0</v>
      </c>
      <c r="N67" s="160">
        <f t="shared" si="40"/>
        <v>0</v>
      </c>
      <c r="O67" s="160">
        <f t="shared" si="40"/>
        <v>0</v>
      </c>
      <c r="P67" s="160">
        <f t="shared" si="40"/>
        <v>0</v>
      </c>
      <c r="Q67" s="160">
        <f t="shared" si="40"/>
        <v>0</v>
      </c>
      <c r="R67" s="160">
        <f t="shared" si="40"/>
        <v>0</v>
      </c>
      <c r="S67" s="160">
        <f t="shared" si="41"/>
        <v>0</v>
      </c>
      <c r="T67" s="160">
        <f t="shared" si="41"/>
        <v>0</v>
      </c>
      <c r="U67" s="160">
        <f>AJ67+AW67+BJ67+BV67+CT67+DF67+DR67+ED67+EP67+FB67+FN67</f>
        <v>0</v>
      </c>
      <c r="V67" s="160">
        <v>150000000</v>
      </c>
      <c r="W67" s="160">
        <f t="shared" si="8"/>
        <v>150000000</v>
      </c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1"/>
    </row>
    <row r="68" spans="1:170" ht="14.25">
      <c r="A68" s="124">
        <v>3</v>
      </c>
      <c r="B68" s="125">
        <v>3</v>
      </c>
      <c r="C68" s="126">
        <v>1</v>
      </c>
      <c r="D68" s="125">
        <v>12</v>
      </c>
      <c r="E68" s="118" t="s">
        <v>179</v>
      </c>
      <c r="F68" s="130" t="s">
        <v>253</v>
      </c>
      <c r="G68" s="119">
        <v>1491</v>
      </c>
      <c r="H68" s="119" t="s">
        <v>257</v>
      </c>
      <c r="I68" s="129">
        <v>250000000</v>
      </c>
      <c r="J68" s="159">
        <f t="shared" si="39"/>
        <v>0</v>
      </c>
      <c r="K68" s="160">
        <f t="shared" si="39"/>
        <v>0</v>
      </c>
      <c r="L68" s="160">
        <f t="shared" si="36"/>
        <v>0</v>
      </c>
      <c r="M68" s="160">
        <f t="shared" si="36"/>
        <v>0</v>
      </c>
      <c r="N68" s="160">
        <f t="shared" si="40"/>
        <v>0</v>
      </c>
      <c r="O68" s="160">
        <f t="shared" si="40"/>
        <v>0</v>
      </c>
      <c r="P68" s="160">
        <f t="shared" si="40"/>
        <v>0</v>
      </c>
      <c r="Q68" s="160">
        <f t="shared" si="40"/>
        <v>0</v>
      </c>
      <c r="R68" s="160">
        <f t="shared" si="40"/>
        <v>0</v>
      </c>
      <c r="S68" s="160">
        <f t="shared" si="41"/>
        <v>0</v>
      </c>
      <c r="T68" s="160">
        <f t="shared" si="41"/>
        <v>0</v>
      </c>
      <c r="U68" s="160">
        <f>AJ68+AW68+BJ68+BV68+CT68+DF68+DR68+ED68+EP68+FB68+FN68</f>
        <v>0</v>
      </c>
      <c r="V68" s="160">
        <v>250000000</v>
      </c>
      <c r="W68" s="160">
        <f t="shared" si="8"/>
        <v>250000000</v>
      </c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1"/>
    </row>
    <row r="69" spans="1:170" ht="43.5">
      <c r="A69" s="111">
        <v>3</v>
      </c>
      <c r="B69" s="112">
        <v>3</v>
      </c>
      <c r="C69" s="126">
        <v>1</v>
      </c>
      <c r="D69" s="125">
        <v>12</v>
      </c>
      <c r="E69" s="118" t="s">
        <v>179</v>
      </c>
      <c r="F69" s="130" t="s">
        <v>253</v>
      </c>
      <c r="G69" s="119">
        <v>1431</v>
      </c>
      <c r="H69" s="131" t="s">
        <v>258</v>
      </c>
      <c r="I69" s="129">
        <v>180000000</v>
      </c>
      <c r="J69" s="159">
        <f t="shared" si="39"/>
        <v>0</v>
      </c>
      <c r="K69" s="160">
        <f t="shared" si="39"/>
        <v>0</v>
      </c>
      <c r="L69" s="160">
        <f t="shared" si="36"/>
        <v>0</v>
      </c>
      <c r="M69" s="160">
        <f t="shared" si="36"/>
        <v>0</v>
      </c>
      <c r="N69" s="160">
        <f t="shared" si="40"/>
        <v>0</v>
      </c>
      <c r="O69" s="160">
        <f t="shared" si="40"/>
        <v>0</v>
      </c>
      <c r="P69" s="160">
        <f t="shared" si="40"/>
        <v>0</v>
      </c>
      <c r="Q69" s="160">
        <f t="shared" si="40"/>
        <v>0</v>
      </c>
      <c r="R69" s="160">
        <f t="shared" si="40"/>
        <v>0</v>
      </c>
      <c r="S69" s="160">
        <f t="shared" si="41"/>
        <v>0</v>
      </c>
      <c r="T69" s="160">
        <f t="shared" si="41"/>
        <v>0</v>
      </c>
      <c r="U69" s="160">
        <f>AJ69+AW69+BJ69+BV69+CT69+DF69+DR69+ED69+EP69+FB69+FN69</f>
        <v>0</v>
      </c>
      <c r="V69" s="160">
        <v>180000000</v>
      </c>
      <c r="W69" s="160">
        <f t="shared" si="8"/>
        <v>180000000</v>
      </c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1"/>
    </row>
    <row r="70" spans="1:170" ht="15">
      <c r="A70" s="111">
        <v>3</v>
      </c>
      <c r="B70" s="112">
        <v>3</v>
      </c>
      <c r="C70" s="113">
        <v>1</v>
      </c>
      <c r="D70" s="112">
        <v>12</v>
      </c>
      <c r="E70" s="117" t="s">
        <v>181</v>
      </c>
      <c r="F70" s="117"/>
      <c r="G70" s="119"/>
      <c r="H70" s="134" t="s">
        <v>259</v>
      </c>
      <c r="I70" s="115">
        <f>I71+I74</f>
        <v>1539768451.0048</v>
      </c>
      <c r="J70" s="115">
        <f aca="true" t="shared" si="42" ref="J70:W70">J71+J74</f>
        <v>0</v>
      </c>
      <c r="K70" s="115">
        <f t="shared" si="42"/>
        <v>0</v>
      </c>
      <c r="L70" s="115">
        <f t="shared" si="42"/>
        <v>0</v>
      </c>
      <c r="M70" s="115">
        <f t="shared" si="42"/>
        <v>0</v>
      </c>
      <c r="N70" s="115">
        <f t="shared" si="42"/>
        <v>121000000</v>
      </c>
      <c r="O70" s="115">
        <f t="shared" si="42"/>
        <v>103765280</v>
      </c>
      <c r="P70" s="115">
        <f t="shared" si="42"/>
        <v>0</v>
      </c>
      <c r="Q70" s="115">
        <f t="shared" si="42"/>
        <v>107796800</v>
      </c>
      <c r="R70" s="115">
        <f t="shared" si="42"/>
        <v>0</v>
      </c>
      <c r="S70" s="115">
        <f t="shared" si="42"/>
        <v>0</v>
      </c>
      <c r="T70" s="115">
        <f t="shared" si="42"/>
        <v>10000000</v>
      </c>
      <c r="U70" s="115">
        <f t="shared" si="42"/>
        <v>0</v>
      </c>
      <c r="V70" s="115">
        <f t="shared" si="42"/>
        <v>76073958</v>
      </c>
      <c r="W70" s="115">
        <f t="shared" si="42"/>
        <v>418636038</v>
      </c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1"/>
    </row>
    <row r="71" spans="1:170" ht="15">
      <c r="A71" s="111">
        <v>3</v>
      </c>
      <c r="B71" s="112">
        <v>3</v>
      </c>
      <c r="C71" s="113">
        <v>1</v>
      </c>
      <c r="D71" s="112">
        <v>12</v>
      </c>
      <c r="E71" s="117" t="s">
        <v>181</v>
      </c>
      <c r="F71" s="121" t="s">
        <v>260</v>
      </c>
      <c r="G71" s="114"/>
      <c r="H71" s="123" t="s">
        <v>261</v>
      </c>
      <c r="I71" s="115">
        <f>I72+I73</f>
        <v>1067694493.0048001</v>
      </c>
      <c r="J71" s="115">
        <f aca="true" t="shared" si="43" ref="J71:W71">J72+J73</f>
        <v>0</v>
      </c>
      <c r="K71" s="115">
        <f t="shared" si="43"/>
        <v>0</v>
      </c>
      <c r="L71" s="115">
        <f t="shared" si="43"/>
        <v>0</v>
      </c>
      <c r="M71" s="115">
        <f t="shared" si="43"/>
        <v>0</v>
      </c>
      <c r="N71" s="115">
        <f t="shared" si="43"/>
        <v>91000000</v>
      </c>
      <c r="O71" s="115">
        <f t="shared" si="43"/>
        <v>73765280</v>
      </c>
      <c r="P71" s="115">
        <f t="shared" si="43"/>
        <v>0</v>
      </c>
      <c r="Q71" s="115">
        <f t="shared" si="43"/>
        <v>77796800</v>
      </c>
      <c r="R71" s="115">
        <f t="shared" si="43"/>
        <v>0</v>
      </c>
      <c r="S71" s="115">
        <f t="shared" si="43"/>
        <v>0</v>
      </c>
      <c r="T71" s="115">
        <f t="shared" si="43"/>
        <v>10000000</v>
      </c>
      <c r="U71" s="115">
        <f t="shared" si="43"/>
        <v>0</v>
      </c>
      <c r="V71" s="115">
        <f t="shared" si="43"/>
        <v>0</v>
      </c>
      <c r="W71" s="115">
        <f t="shared" si="43"/>
        <v>252562080</v>
      </c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1"/>
    </row>
    <row r="72" spans="1:170" ht="29.25">
      <c r="A72" s="111">
        <v>3</v>
      </c>
      <c r="B72" s="125">
        <v>3</v>
      </c>
      <c r="C72" s="126">
        <v>1</v>
      </c>
      <c r="D72" s="125">
        <v>12</v>
      </c>
      <c r="E72" s="118" t="s">
        <v>181</v>
      </c>
      <c r="F72" s="130" t="s">
        <v>260</v>
      </c>
      <c r="G72" s="119">
        <v>1321</v>
      </c>
      <c r="H72" s="131" t="s">
        <v>262</v>
      </c>
      <c r="I72" s="129">
        <f>'[1]G P H F. 10-f.16'!F52</f>
        <v>767694493.0048001</v>
      </c>
      <c r="J72" s="159">
        <f aca="true" t="shared" si="44" ref="J72:T77">Y72+AL72+AY72+BK72+BW72+CI72+CU72+DG72+DS72+EE72+EQ72+FC72</f>
        <v>0</v>
      </c>
      <c r="K72" s="160">
        <f t="shared" si="44"/>
        <v>0</v>
      </c>
      <c r="L72" s="160">
        <f t="shared" si="44"/>
        <v>0</v>
      </c>
      <c r="M72" s="160">
        <f t="shared" si="44"/>
        <v>0</v>
      </c>
      <c r="N72" s="160">
        <f t="shared" si="44"/>
        <v>48000000</v>
      </c>
      <c r="O72" s="160">
        <f t="shared" si="44"/>
        <v>39515280</v>
      </c>
      <c r="P72" s="160">
        <f t="shared" si="44"/>
        <v>0</v>
      </c>
      <c r="Q72" s="160">
        <f t="shared" si="44"/>
        <v>41596800</v>
      </c>
      <c r="R72" s="160">
        <f t="shared" si="44"/>
        <v>0</v>
      </c>
      <c r="S72" s="160">
        <f t="shared" si="44"/>
        <v>0</v>
      </c>
      <c r="T72" s="160">
        <f t="shared" si="44"/>
        <v>0</v>
      </c>
      <c r="U72" s="160">
        <f aca="true" t="shared" si="45" ref="U72:U77">AJ72+AW72+BJ72+BV72+CT72+DF72+DR72+ED72+EP72+FB72+FN72</f>
        <v>0</v>
      </c>
      <c r="V72" s="160"/>
      <c r="W72" s="160">
        <f t="shared" si="8"/>
        <v>129112080</v>
      </c>
      <c r="X72" s="160"/>
      <c r="Y72" s="160"/>
      <c r="Z72" s="160"/>
      <c r="AA72" s="160"/>
      <c r="AB72" s="160"/>
      <c r="AC72" s="160">
        <v>48000000</v>
      </c>
      <c r="AD72" s="160">
        <f>1399200+2500000+3000000+2000000+3310000+2650000+2000000+3300000+2500000+6156880+3300000+1399200+6000000</f>
        <v>39515280</v>
      </c>
      <c r="AE72" s="160"/>
      <c r="AF72" s="160">
        <f>5000000+3300000+3300000+1399200+1399200+1399200+3500000+1500000+2600000+2800000+1399200+3500000+2500000+3500000+2800000+1700000</f>
        <v>41596800</v>
      </c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1"/>
    </row>
    <row r="73" spans="1:170" ht="100.5">
      <c r="A73" s="111">
        <v>3</v>
      </c>
      <c r="B73" s="125">
        <v>3</v>
      </c>
      <c r="C73" s="126">
        <v>1</v>
      </c>
      <c r="D73" s="125">
        <v>12</v>
      </c>
      <c r="E73" s="118" t="s">
        <v>181</v>
      </c>
      <c r="F73" s="130" t="s">
        <v>260</v>
      </c>
      <c r="G73" s="119">
        <v>1474</v>
      </c>
      <c r="H73" s="131" t="s">
        <v>263</v>
      </c>
      <c r="I73" s="129">
        <f>'[1]G P H F. 10-f.16'!F53</f>
        <v>300000000</v>
      </c>
      <c r="J73" s="159">
        <f t="shared" si="44"/>
        <v>0</v>
      </c>
      <c r="K73" s="160">
        <f t="shared" si="44"/>
        <v>0</v>
      </c>
      <c r="L73" s="160">
        <f t="shared" si="44"/>
        <v>0</v>
      </c>
      <c r="M73" s="160">
        <f t="shared" si="44"/>
        <v>0</v>
      </c>
      <c r="N73" s="160">
        <f t="shared" si="44"/>
        <v>43000000</v>
      </c>
      <c r="O73" s="160">
        <f t="shared" si="44"/>
        <v>34250000</v>
      </c>
      <c r="P73" s="160">
        <f t="shared" si="44"/>
        <v>0</v>
      </c>
      <c r="Q73" s="160">
        <f t="shared" si="44"/>
        <v>36200000</v>
      </c>
      <c r="R73" s="160">
        <f t="shared" si="44"/>
        <v>0</v>
      </c>
      <c r="S73" s="160">
        <f t="shared" si="44"/>
        <v>0</v>
      </c>
      <c r="T73" s="160">
        <f t="shared" si="44"/>
        <v>10000000</v>
      </c>
      <c r="U73" s="160">
        <f t="shared" si="45"/>
        <v>0</v>
      </c>
      <c r="V73" s="160"/>
      <c r="W73" s="160">
        <f t="shared" si="8"/>
        <v>123450000</v>
      </c>
      <c r="X73" s="160"/>
      <c r="Y73" s="160"/>
      <c r="Z73" s="160"/>
      <c r="AA73" s="160"/>
      <c r="AB73" s="160"/>
      <c r="AC73" s="160">
        <v>43000000</v>
      </c>
      <c r="AD73" s="160">
        <f>1750000+10000000+4000000+6000000+2000000+2000000+6000000+2500000</f>
        <v>34250000</v>
      </c>
      <c r="AE73" s="160"/>
      <c r="AF73" s="160">
        <f>9000000+10000000+4000000+2700000+2000000+6000000+2500000</f>
        <v>36200000</v>
      </c>
      <c r="AG73" s="160"/>
      <c r="AH73" s="160"/>
      <c r="AI73" s="160">
        <f>10000000</f>
        <v>10000000</v>
      </c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1"/>
    </row>
    <row r="74" spans="1:170" ht="15">
      <c r="A74" s="111">
        <v>3</v>
      </c>
      <c r="B74" s="112">
        <v>3</v>
      </c>
      <c r="C74" s="113">
        <v>1</v>
      </c>
      <c r="D74" s="112">
        <v>12</v>
      </c>
      <c r="E74" s="117" t="s">
        <v>181</v>
      </c>
      <c r="F74" s="121" t="s">
        <v>264</v>
      </c>
      <c r="G74" s="114"/>
      <c r="H74" s="123" t="s">
        <v>265</v>
      </c>
      <c r="I74" s="115">
        <f>I75</f>
        <v>472073958</v>
      </c>
      <c r="J74" s="115">
        <f aca="true" t="shared" si="46" ref="J74:W74">J75</f>
        <v>0</v>
      </c>
      <c r="K74" s="115">
        <f t="shared" si="46"/>
        <v>0</v>
      </c>
      <c r="L74" s="115">
        <f t="shared" si="46"/>
        <v>0</v>
      </c>
      <c r="M74" s="115">
        <f t="shared" si="46"/>
        <v>0</v>
      </c>
      <c r="N74" s="115">
        <f t="shared" si="46"/>
        <v>30000000</v>
      </c>
      <c r="O74" s="115">
        <f t="shared" si="46"/>
        <v>30000000</v>
      </c>
      <c r="P74" s="115">
        <f t="shared" si="46"/>
        <v>0</v>
      </c>
      <c r="Q74" s="115">
        <f t="shared" si="46"/>
        <v>30000000</v>
      </c>
      <c r="R74" s="115">
        <f t="shared" si="46"/>
        <v>0</v>
      </c>
      <c r="S74" s="115">
        <f t="shared" si="46"/>
        <v>0</v>
      </c>
      <c r="T74" s="115">
        <f t="shared" si="46"/>
        <v>0</v>
      </c>
      <c r="U74" s="115">
        <f t="shared" si="46"/>
        <v>0</v>
      </c>
      <c r="V74" s="115">
        <f t="shared" si="46"/>
        <v>76073958</v>
      </c>
      <c r="W74" s="115">
        <f t="shared" si="46"/>
        <v>166073958</v>
      </c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1"/>
    </row>
    <row r="75" spans="1:170" ht="29.25">
      <c r="A75" s="111">
        <v>3</v>
      </c>
      <c r="B75" s="125">
        <v>3</v>
      </c>
      <c r="C75" s="126">
        <v>1</v>
      </c>
      <c r="D75" s="125">
        <v>12</v>
      </c>
      <c r="E75" s="118" t="s">
        <v>181</v>
      </c>
      <c r="F75" s="130" t="s">
        <v>264</v>
      </c>
      <c r="G75" s="119">
        <v>1473</v>
      </c>
      <c r="H75" s="131" t="s">
        <v>266</v>
      </c>
      <c r="I75" s="129">
        <f>ROUND('[1]G P H F. 10-f.16'!F64,0)</f>
        <v>472073958</v>
      </c>
      <c r="J75" s="159">
        <f t="shared" si="44"/>
        <v>0</v>
      </c>
      <c r="K75" s="160">
        <f t="shared" si="44"/>
        <v>0</v>
      </c>
      <c r="L75" s="160">
        <f t="shared" si="44"/>
        <v>0</v>
      </c>
      <c r="M75" s="160">
        <f t="shared" si="44"/>
        <v>0</v>
      </c>
      <c r="N75" s="160">
        <f t="shared" si="44"/>
        <v>30000000</v>
      </c>
      <c r="O75" s="160">
        <f t="shared" si="44"/>
        <v>30000000</v>
      </c>
      <c r="P75" s="160">
        <f t="shared" si="44"/>
        <v>0</v>
      </c>
      <c r="Q75" s="160">
        <f t="shared" si="44"/>
        <v>30000000</v>
      </c>
      <c r="R75" s="160">
        <f t="shared" si="44"/>
        <v>0</v>
      </c>
      <c r="S75" s="160">
        <f t="shared" si="44"/>
        <v>0</v>
      </c>
      <c r="T75" s="160">
        <f t="shared" si="44"/>
        <v>0</v>
      </c>
      <c r="U75" s="160">
        <f t="shared" si="45"/>
        <v>0</v>
      </c>
      <c r="V75" s="160">
        <v>76073958</v>
      </c>
      <c r="W75" s="160">
        <f t="shared" si="8"/>
        <v>166073958</v>
      </c>
      <c r="X75" s="160"/>
      <c r="Y75" s="160"/>
      <c r="Z75" s="160"/>
      <c r="AA75" s="160"/>
      <c r="AB75" s="160"/>
      <c r="AC75" s="160">
        <v>30000000</v>
      </c>
      <c r="AD75" s="160">
        <v>30000000</v>
      </c>
      <c r="AE75" s="160"/>
      <c r="AF75" s="160">
        <v>30000000</v>
      </c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1"/>
    </row>
    <row r="76" spans="1:170" ht="29.25" hidden="1">
      <c r="A76" s="111">
        <v>3</v>
      </c>
      <c r="B76" s="125">
        <v>3</v>
      </c>
      <c r="C76" s="126">
        <v>1</v>
      </c>
      <c r="D76" s="125">
        <v>12</v>
      </c>
      <c r="E76" s="118" t="s">
        <v>181</v>
      </c>
      <c r="F76" s="130" t="s">
        <v>264</v>
      </c>
      <c r="G76" s="119">
        <v>1406</v>
      </c>
      <c r="H76" s="131" t="s">
        <v>267</v>
      </c>
      <c r="I76" s="129">
        <f>'[1]G P H F. 10-f.16'!F63</f>
        <v>0</v>
      </c>
      <c r="J76" s="159">
        <f t="shared" si="44"/>
        <v>0</v>
      </c>
      <c r="K76" s="160">
        <f t="shared" si="44"/>
        <v>0</v>
      </c>
      <c r="L76" s="160">
        <f t="shared" si="44"/>
        <v>0</v>
      </c>
      <c r="M76" s="160">
        <f t="shared" si="44"/>
        <v>0</v>
      </c>
      <c r="N76" s="160">
        <f t="shared" si="44"/>
        <v>0</v>
      </c>
      <c r="O76" s="160">
        <f t="shared" si="44"/>
        <v>0</v>
      </c>
      <c r="P76" s="160">
        <f t="shared" si="44"/>
        <v>0</v>
      </c>
      <c r="Q76" s="160">
        <f t="shared" si="44"/>
        <v>0</v>
      </c>
      <c r="R76" s="160">
        <f t="shared" si="44"/>
        <v>0</v>
      </c>
      <c r="S76" s="160">
        <f t="shared" si="44"/>
        <v>0</v>
      </c>
      <c r="T76" s="160">
        <f t="shared" si="44"/>
        <v>0</v>
      </c>
      <c r="U76" s="160">
        <f t="shared" si="45"/>
        <v>0</v>
      </c>
      <c r="V76" s="160"/>
      <c r="W76" s="160">
        <f t="shared" si="8"/>
        <v>0</v>
      </c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1"/>
    </row>
    <row r="77" spans="1:170" ht="15">
      <c r="A77" s="111">
        <v>3</v>
      </c>
      <c r="B77" s="112">
        <v>3</v>
      </c>
      <c r="C77" s="113">
        <v>6</v>
      </c>
      <c r="D77" s="125"/>
      <c r="E77" s="118"/>
      <c r="F77" s="118"/>
      <c r="G77" s="119"/>
      <c r="H77" s="163" t="s">
        <v>268</v>
      </c>
      <c r="I77" s="129">
        <f>'[1]OBXP HANDA'!B37</f>
        <v>10524643225</v>
      </c>
      <c r="J77" s="159">
        <f t="shared" si="44"/>
        <v>98828324</v>
      </c>
      <c r="K77" s="160">
        <f t="shared" si="44"/>
        <v>243569697</v>
      </c>
      <c r="L77" s="160">
        <f t="shared" si="44"/>
        <v>117085744</v>
      </c>
      <c r="M77" s="160">
        <f t="shared" si="44"/>
        <v>253543204</v>
      </c>
      <c r="N77" s="160">
        <f t="shared" si="44"/>
        <v>561386530.2</v>
      </c>
      <c r="O77" s="160">
        <f t="shared" si="44"/>
        <v>683196288</v>
      </c>
      <c r="P77" s="160">
        <f t="shared" si="44"/>
        <v>149634477</v>
      </c>
      <c r="Q77" s="160">
        <f t="shared" si="44"/>
        <v>842753430.4200001</v>
      </c>
      <c r="R77" s="160">
        <f t="shared" si="44"/>
        <v>148476684</v>
      </c>
      <c r="S77" s="160">
        <f t="shared" si="44"/>
        <v>0</v>
      </c>
      <c r="T77" s="160">
        <f t="shared" si="44"/>
        <v>183940905</v>
      </c>
      <c r="U77" s="160">
        <f t="shared" si="45"/>
        <v>74078296</v>
      </c>
      <c r="V77" s="160">
        <v>2674643255</v>
      </c>
      <c r="W77" s="160">
        <f t="shared" si="8"/>
        <v>6031136834.62</v>
      </c>
      <c r="X77" s="160"/>
      <c r="Y77" s="160"/>
      <c r="Z77" s="160"/>
      <c r="AA77" s="160"/>
      <c r="AB77" s="160"/>
      <c r="AC77" s="160">
        <v>470000000</v>
      </c>
      <c r="AD77" s="160">
        <f>1403000+510000+1500000+541667+465525+1737820+2000000+3933739+3400000+12401600+134589000+28022580+10400000+6000000+937500+16397760+6000000+2250000+3392000+5000000+3112500+3307200+3300000+13052000+3000000+1399200+1276000+1399200+1775500+3000000+1399200+43000000+13500000+1399200+2800000+3000000+1399200+3000000+4197600+1399200</f>
        <v>350598191</v>
      </c>
      <c r="AE77" s="160">
        <v>18000000</v>
      </c>
      <c r="AF77" s="160">
        <f>244895022+12316029+27728437+1403000+1500000+1100000+465524.42+2000000+3933739+4000000+12401600+10400000+937500+37435520+1998750+6840000+2250000+55197600+2500000+3300000+100500000+13052000+3000000+2160000+1399200+7200000+1775500+3000000+1399200+13500000+2800000+3000000+3000000</f>
        <v>588388621.4200001</v>
      </c>
      <c r="AG77" s="160"/>
      <c r="AH77" s="160"/>
      <c r="AI77" s="160">
        <f>1403000+1500000+1100000+3933739+22950000+1875000+23397200+6840000+6700000</f>
        <v>69698939</v>
      </c>
      <c r="AJ77" s="160"/>
      <c r="AK77" s="160"/>
      <c r="AL77" s="160"/>
      <c r="AM77" s="160"/>
      <c r="AN77" s="160"/>
      <c r="AO77" s="160"/>
      <c r="AP77" s="160"/>
      <c r="AQ77" s="160">
        <v>107405678</v>
      </c>
      <c r="AR77" s="160">
        <f>24385461+1420250+1573390+786695+28829000+24385461</f>
        <v>81380257</v>
      </c>
      <c r="AS77" s="160">
        <v>48517153</v>
      </c>
      <c r="AT77" s="160"/>
      <c r="AU77" s="160"/>
      <c r="AV77" s="160"/>
      <c r="AW77" s="160"/>
      <c r="AX77" s="160"/>
      <c r="AY77" s="160"/>
      <c r="AZ77" s="160"/>
      <c r="BA77" s="160"/>
      <c r="BB77" s="160"/>
      <c r="BC77" s="160">
        <v>15635651.2</v>
      </c>
      <c r="BD77" s="160">
        <f>30379787+31261765</f>
        <v>61641552</v>
      </c>
      <c r="BE77" s="160">
        <v>0</v>
      </c>
      <c r="BF77" s="160"/>
      <c r="BG77" s="160"/>
      <c r="BH77" s="160"/>
      <c r="BI77" s="160"/>
      <c r="BJ77" s="160"/>
      <c r="BK77" s="160"/>
      <c r="BL77" s="160"/>
      <c r="BM77" s="160"/>
      <c r="BN77" s="160">
        <v>14961500</v>
      </c>
      <c r="BO77" s="160"/>
      <c r="BP77" s="160"/>
      <c r="BQ77" s="160"/>
      <c r="BR77" s="160"/>
      <c r="BS77" s="160"/>
      <c r="BT77" s="160"/>
      <c r="BU77" s="160">
        <v>13000000</v>
      </c>
      <c r="BV77" s="160">
        <v>3450000</v>
      </c>
      <c r="BW77" s="160"/>
      <c r="BX77" s="160"/>
      <c r="BY77" s="160">
        <v>36865544</v>
      </c>
      <c r="BZ77" s="160"/>
      <c r="CA77" s="160"/>
      <c r="CB77" s="160"/>
      <c r="CC77" s="160">
        <v>3006901</v>
      </c>
      <c r="CD77" s="160">
        <v>11635296</v>
      </c>
      <c r="CE77" s="160">
        <v>15000000</v>
      </c>
      <c r="CF77" s="160"/>
      <c r="CG77" s="160">
        <v>41217220</v>
      </c>
      <c r="CH77" s="160">
        <v>72663596</v>
      </c>
      <c r="CI77" s="160"/>
      <c r="CJ77" s="160">
        <v>232585697</v>
      </c>
      <c r="CK77" s="160">
        <v>0</v>
      </c>
      <c r="CL77" s="160">
        <v>135000000</v>
      </c>
      <c r="CM77" s="160">
        <v>74221123</v>
      </c>
      <c r="CN77" s="160">
        <v>115950143</v>
      </c>
      <c r="CO77" s="160">
        <v>45309628</v>
      </c>
      <c r="CP77" s="160">
        <v>194212360</v>
      </c>
      <c r="CQ77" s="160">
        <v>104921234</v>
      </c>
      <c r="CR77" s="160"/>
      <c r="CS77" s="160">
        <v>12092384</v>
      </c>
      <c r="CT77" s="160">
        <v>23255237</v>
      </c>
      <c r="CU77" s="160"/>
      <c r="CV77" s="160"/>
      <c r="CW77" s="160">
        <v>80220200</v>
      </c>
      <c r="CX77" s="160"/>
      <c r="CY77" s="160">
        <v>1529756</v>
      </c>
      <c r="CZ77" s="160">
        <v>47600724</v>
      </c>
      <c r="DA77" s="160">
        <v>1937691</v>
      </c>
      <c r="DB77" s="160"/>
      <c r="DC77" s="160">
        <v>28555450</v>
      </c>
      <c r="DD77" s="160"/>
      <c r="DE77" s="160">
        <f>1121821+1937691+44872850</f>
        <v>47932362</v>
      </c>
      <c r="DF77" s="160">
        <f>1937691+45435368</f>
        <v>47373059</v>
      </c>
      <c r="DG77" s="160"/>
      <c r="DH77" s="160">
        <v>10984000</v>
      </c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>
        <v>98828324</v>
      </c>
      <c r="EF77" s="160"/>
      <c r="EG77" s="160"/>
      <c r="EH77" s="160">
        <v>103581704</v>
      </c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  <c r="EY77" s="160"/>
      <c r="EZ77" s="160"/>
      <c r="FA77" s="160"/>
      <c r="FB77" s="160"/>
      <c r="FC77" s="160"/>
      <c r="FD77" s="160"/>
      <c r="FE77" s="160"/>
      <c r="FF77" s="160"/>
      <c r="FG77" s="160"/>
      <c r="FH77" s="160"/>
      <c r="FI77" s="160"/>
      <c r="FJ77" s="160"/>
      <c r="FK77" s="160"/>
      <c r="FL77" s="160"/>
      <c r="FM77" s="160"/>
      <c r="FN77" s="161"/>
    </row>
    <row r="78" spans="1:170" ht="15">
      <c r="A78" s="137"/>
      <c r="B78" s="138"/>
      <c r="C78" s="139"/>
      <c r="D78" s="140"/>
      <c r="E78" s="140"/>
      <c r="F78" s="140"/>
      <c r="G78" s="141"/>
      <c r="H78" s="136" t="s">
        <v>269</v>
      </c>
      <c r="I78" s="142"/>
      <c r="J78" s="159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>
        <f t="shared" si="8"/>
        <v>0</v>
      </c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 t="s">
        <v>337</v>
      </c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0"/>
      <c r="FL78" s="160"/>
      <c r="FM78" s="160"/>
      <c r="FN78" s="161"/>
    </row>
    <row r="79" spans="1:170" ht="15.75" thickBot="1">
      <c r="A79" s="143">
        <v>4</v>
      </c>
      <c r="B79" s="144"/>
      <c r="C79" s="145"/>
      <c r="D79" s="144"/>
      <c r="E79" s="146"/>
      <c r="F79" s="146"/>
      <c r="G79" s="147"/>
      <c r="H79" s="148" t="s">
        <v>270</v>
      </c>
      <c r="I79" s="149">
        <f>I27+I77</f>
        <v>19319782141</v>
      </c>
      <c r="J79" s="149">
        <f aca="true" t="shared" si="47" ref="J79:W79">J27+J77</f>
        <v>98828324</v>
      </c>
      <c r="K79" s="149">
        <f t="shared" si="47"/>
        <v>243569697</v>
      </c>
      <c r="L79" s="149">
        <f t="shared" si="47"/>
        <v>117085744</v>
      </c>
      <c r="M79" s="149">
        <f t="shared" si="47"/>
        <v>253543204</v>
      </c>
      <c r="N79" s="149">
        <f t="shared" si="47"/>
        <v>561386530.2</v>
      </c>
      <c r="O79" s="149">
        <f t="shared" si="47"/>
        <v>683196288</v>
      </c>
      <c r="P79" s="149">
        <f t="shared" si="47"/>
        <v>149634477</v>
      </c>
      <c r="Q79" s="149">
        <f t="shared" si="47"/>
        <v>842753430.4200001</v>
      </c>
      <c r="R79" s="149">
        <f t="shared" si="47"/>
        <v>148476684</v>
      </c>
      <c r="S79" s="149">
        <f t="shared" si="47"/>
        <v>0</v>
      </c>
      <c r="T79" s="149">
        <f t="shared" si="47"/>
        <v>183940905</v>
      </c>
      <c r="U79" s="149">
        <f t="shared" si="47"/>
        <v>74078296</v>
      </c>
      <c r="V79" s="149">
        <f t="shared" si="47"/>
        <v>2674643255</v>
      </c>
      <c r="W79" s="149">
        <f t="shared" si="47"/>
        <v>6031136834.62</v>
      </c>
      <c r="X79" s="162"/>
      <c r="Y79" s="162">
        <f aca="true" t="shared" si="48" ref="Y79:AY79">Y31+Y33+Y34+Y35+Y37+Y39+Y41+Y43+Y45+Y47+Y50+Y51+Y52+Y53+Y55+Y57+Y60+Y62+Y64+Y66+Y67+Y68+Y69+Y72+Y73+Y75+Y78</f>
        <v>0</v>
      </c>
      <c r="Z79" s="162">
        <f t="shared" si="48"/>
        <v>0</v>
      </c>
      <c r="AA79" s="162">
        <f t="shared" si="48"/>
        <v>0</v>
      </c>
      <c r="AB79" s="162">
        <f t="shared" si="48"/>
        <v>0</v>
      </c>
      <c r="AC79" s="162">
        <f t="shared" si="48"/>
        <v>126750000</v>
      </c>
      <c r="AD79" s="162">
        <f t="shared" si="48"/>
        <v>103765280</v>
      </c>
      <c r="AE79" s="162">
        <f t="shared" si="48"/>
        <v>0</v>
      </c>
      <c r="AF79" s="162">
        <f t="shared" si="48"/>
        <v>107796800</v>
      </c>
      <c r="AG79" s="162">
        <f t="shared" si="48"/>
        <v>0</v>
      </c>
      <c r="AH79" s="162">
        <f t="shared" si="48"/>
        <v>0</v>
      </c>
      <c r="AI79" s="162">
        <f t="shared" si="48"/>
        <v>10000000</v>
      </c>
      <c r="AJ79" s="162">
        <f t="shared" si="48"/>
        <v>0</v>
      </c>
      <c r="AK79" s="162">
        <f t="shared" si="48"/>
        <v>0</v>
      </c>
      <c r="AL79" s="162">
        <f t="shared" si="48"/>
        <v>0</v>
      </c>
      <c r="AM79" s="162">
        <f t="shared" si="48"/>
        <v>0</v>
      </c>
      <c r="AN79" s="162">
        <f t="shared" si="48"/>
        <v>0</v>
      </c>
      <c r="AO79" s="162">
        <f t="shared" si="48"/>
        <v>0</v>
      </c>
      <c r="AP79" s="162">
        <f t="shared" si="48"/>
        <v>0</v>
      </c>
      <c r="AQ79" s="162">
        <f t="shared" si="48"/>
        <v>0</v>
      </c>
      <c r="AR79" s="162">
        <f t="shared" si="48"/>
        <v>0</v>
      </c>
      <c r="AS79" s="162">
        <f t="shared" si="48"/>
        <v>0</v>
      </c>
      <c r="AT79" s="162">
        <f t="shared" si="48"/>
        <v>0</v>
      </c>
      <c r="AU79" s="162">
        <f t="shared" si="48"/>
        <v>0</v>
      </c>
      <c r="AV79" s="162">
        <f t="shared" si="48"/>
        <v>0</v>
      </c>
      <c r="AW79" s="162">
        <f t="shared" si="48"/>
        <v>0</v>
      </c>
      <c r="AX79" s="162">
        <f t="shared" si="48"/>
        <v>0</v>
      </c>
      <c r="AY79" s="162">
        <f t="shared" si="48"/>
        <v>0</v>
      </c>
      <c r="AZ79" s="162">
        <f aca="true" t="shared" si="49" ref="AZ79:DK79">AZ31+AZ33+AZ34+AZ35+AZ37+AZ39+AZ41+AZ43+AZ45+AZ47+AZ50+AZ51+AZ52+AZ53+AZ55+AZ57+AZ60+AZ62+AZ64+AZ66+AZ67+AZ68+AZ69+AZ72+AZ73+AZ75+AZ78</f>
        <v>0</v>
      </c>
      <c r="BA79" s="162">
        <f t="shared" si="49"/>
        <v>0</v>
      </c>
      <c r="BB79" s="162">
        <f t="shared" si="49"/>
        <v>0</v>
      </c>
      <c r="BC79" s="162">
        <f t="shared" si="49"/>
        <v>0</v>
      </c>
      <c r="BD79" s="162">
        <f t="shared" si="49"/>
        <v>0</v>
      </c>
      <c r="BE79" s="162">
        <f t="shared" si="49"/>
        <v>0</v>
      </c>
      <c r="BF79" s="162">
        <f t="shared" si="49"/>
        <v>0</v>
      </c>
      <c r="BG79" s="162">
        <f t="shared" si="49"/>
        <v>0</v>
      </c>
      <c r="BH79" s="162">
        <f t="shared" si="49"/>
        <v>0</v>
      </c>
      <c r="BI79" s="162">
        <f t="shared" si="49"/>
        <v>0</v>
      </c>
      <c r="BJ79" s="162">
        <f t="shared" si="49"/>
        <v>0</v>
      </c>
      <c r="BK79" s="162">
        <f t="shared" si="49"/>
        <v>0</v>
      </c>
      <c r="BL79" s="162">
        <f t="shared" si="49"/>
        <v>0</v>
      </c>
      <c r="BM79" s="162">
        <f t="shared" si="49"/>
        <v>0</v>
      </c>
      <c r="BN79" s="162">
        <f t="shared" si="49"/>
        <v>0</v>
      </c>
      <c r="BO79" s="162">
        <f t="shared" si="49"/>
        <v>0</v>
      </c>
      <c r="BP79" s="162">
        <f t="shared" si="49"/>
        <v>0</v>
      </c>
      <c r="BQ79" s="162">
        <f t="shared" si="49"/>
        <v>0</v>
      </c>
      <c r="BR79" s="162">
        <f t="shared" si="49"/>
        <v>0</v>
      </c>
      <c r="BS79" s="162">
        <f t="shared" si="49"/>
        <v>0</v>
      </c>
      <c r="BT79" s="162">
        <f t="shared" si="49"/>
        <v>0</v>
      </c>
      <c r="BU79" s="162" t="e">
        <f t="shared" si="49"/>
        <v>#VALUE!</v>
      </c>
      <c r="BV79" s="162">
        <f t="shared" si="49"/>
        <v>0</v>
      </c>
      <c r="BW79" s="162">
        <f t="shared" si="49"/>
        <v>0</v>
      </c>
      <c r="BX79" s="162">
        <f t="shared" si="49"/>
        <v>0</v>
      </c>
      <c r="BY79" s="162">
        <f t="shared" si="49"/>
        <v>0</v>
      </c>
      <c r="BZ79" s="162">
        <f t="shared" si="49"/>
        <v>0</v>
      </c>
      <c r="CA79" s="162">
        <f t="shared" si="49"/>
        <v>0</v>
      </c>
      <c r="CB79" s="162">
        <f t="shared" si="49"/>
        <v>0</v>
      </c>
      <c r="CC79" s="162">
        <f t="shared" si="49"/>
        <v>0</v>
      </c>
      <c r="CD79" s="162">
        <f t="shared" si="49"/>
        <v>0</v>
      </c>
      <c r="CE79" s="162">
        <f t="shared" si="49"/>
        <v>0</v>
      </c>
      <c r="CF79" s="162">
        <f t="shared" si="49"/>
        <v>0</v>
      </c>
      <c r="CG79" s="162">
        <f t="shared" si="49"/>
        <v>0</v>
      </c>
      <c r="CH79" s="162">
        <f t="shared" si="49"/>
        <v>0</v>
      </c>
      <c r="CI79" s="162">
        <f t="shared" si="49"/>
        <v>0</v>
      </c>
      <c r="CJ79" s="162">
        <f t="shared" si="49"/>
        <v>0</v>
      </c>
      <c r="CK79" s="162">
        <f t="shared" si="49"/>
        <v>0</v>
      </c>
      <c r="CL79" s="162">
        <f t="shared" si="49"/>
        <v>0</v>
      </c>
      <c r="CM79" s="162">
        <f t="shared" si="49"/>
        <v>0</v>
      </c>
      <c r="CN79" s="162">
        <f t="shared" si="49"/>
        <v>0</v>
      </c>
      <c r="CO79" s="162">
        <f t="shared" si="49"/>
        <v>0</v>
      </c>
      <c r="CP79" s="162">
        <f t="shared" si="49"/>
        <v>0</v>
      </c>
      <c r="CQ79" s="162">
        <f t="shared" si="49"/>
        <v>0</v>
      </c>
      <c r="CR79" s="162">
        <f t="shared" si="49"/>
        <v>0</v>
      </c>
      <c r="CS79" s="162">
        <f t="shared" si="49"/>
        <v>0</v>
      </c>
      <c r="CT79" s="162">
        <f t="shared" si="49"/>
        <v>0</v>
      </c>
      <c r="CU79" s="162">
        <f t="shared" si="49"/>
        <v>0</v>
      </c>
      <c r="CV79" s="162">
        <f t="shared" si="49"/>
        <v>0</v>
      </c>
      <c r="CW79" s="162">
        <f t="shared" si="49"/>
        <v>0</v>
      </c>
      <c r="CX79" s="162">
        <f t="shared" si="49"/>
        <v>0</v>
      </c>
      <c r="CY79" s="162">
        <f t="shared" si="49"/>
        <v>0</v>
      </c>
      <c r="CZ79" s="162">
        <f t="shared" si="49"/>
        <v>0</v>
      </c>
      <c r="DA79" s="162">
        <f t="shared" si="49"/>
        <v>0</v>
      </c>
      <c r="DB79" s="162">
        <f t="shared" si="49"/>
        <v>0</v>
      </c>
      <c r="DC79" s="162">
        <f t="shared" si="49"/>
        <v>0</v>
      </c>
      <c r="DD79" s="162">
        <f t="shared" si="49"/>
        <v>0</v>
      </c>
      <c r="DE79" s="162">
        <f t="shared" si="49"/>
        <v>5216000</v>
      </c>
      <c r="DF79" s="162">
        <f t="shared" si="49"/>
        <v>7824000</v>
      </c>
      <c r="DG79" s="162">
        <f t="shared" si="49"/>
        <v>0</v>
      </c>
      <c r="DH79" s="162">
        <f t="shared" si="49"/>
        <v>0</v>
      </c>
      <c r="DI79" s="162">
        <f t="shared" si="49"/>
        <v>0</v>
      </c>
      <c r="DJ79" s="162">
        <f t="shared" si="49"/>
        <v>0</v>
      </c>
      <c r="DK79" s="162">
        <f t="shared" si="49"/>
        <v>0</v>
      </c>
      <c r="DL79" s="162">
        <f aca="true" t="shared" si="50" ref="DL79:FN79">DL31+DL33+DL34+DL35+DL37+DL39+DL41+DL43+DL45+DL47+DL50+DL51+DL52+DL53+DL55+DL57+DL60+DL62+DL64+DL66+DL67+DL68+DL69+DL72+DL73+DL75+DL78</f>
        <v>0</v>
      </c>
      <c r="DM79" s="162">
        <f t="shared" si="50"/>
        <v>0</v>
      </c>
      <c r="DN79" s="162">
        <f t="shared" si="50"/>
        <v>0</v>
      </c>
      <c r="DO79" s="162">
        <f t="shared" si="50"/>
        <v>0</v>
      </c>
      <c r="DP79" s="162">
        <f t="shared" si="50"/>
        <v>0</v>
      </c>
      <c r="DQ79" s="162">
        <f t="shared" si="50"/>
        <v>0</v>
      </c>
      <c r="DR79" s="162">
        <f t="shared" si="50"/>
        <v>0</v>
      </c>
      <c r="DS79" s="162">
        <f t="shared" si="50"/>
        <v>0</v>
      </c>
      <c r="DT79" s="162">
        <f t="shared" si="50"/>
        <v>0</v>
      </c>
      <c r="DU79" s="162">
        <f t="shared" si="50"/>
        <v>0</v>
      </c>
      <c r="DV79" s="162">
        <f t="shared" si="50"/>
        <v>0</v>
      </c>
      <c r="DW79" s="162">
        <f t="shared" si="50"/>
        <v>0</v>
      </c>
      <c r="DX79" s="162">
        <f t="shared" si="50"/>
        <v>0</v>
      </c>
      <c r="DY79" s="162">
        <f t="shared" si="50"/>
        <v>0</v>
      </c>
      <c r="DZ79" s="162">
        <f t="shared" si="50"/>
        <v>0</v>
      </c>
      <c r="EA79" s="162">
        <f t="shared" si="50"/>
        <v>0</v>
      </c>
      <c r="EB79" s="162">
        <f t="shared" si="50"/>
        <v>0</v>
      </c>
      <c r="EC79" s="162">
        <f t="shared" si="50"/>
        <v>0</v>
      </c>
      <c r="ED79" s="162">
        <f t="shared" si="50"/>
        <v>0</v>
      </c>
      <c r="EE79" s="162">
        <f t="shared" si="50"/>
        <v>0</v>
      </c>
      <c r="EF79" s="162">
        <f t="shared" si="50"/>
        <v>0</v>
      </c>
      <c r="EG79" s="162">
        <f t="shared" si="50"/>
        <v>0</v>
      </c>
      <c r="EH79" s="162">
        <f t="shared" si="50"/>
        <v>0</v>
      </c>
      <c r="EI79" s="162">
        <f t="shared" si="50"/>
        <v>0</v>
      </c>
      <c r="EJ79" s="162">
        <f t="shared" si="50"/>
        <v>0</v>
      </c>
      <c r="EK79" s="162">
        <f t="shared" si="50"/>
        <v>0</v>
      </c>
      <c r="EL79" s="162">
        <f t="shared" si="50"/>
        <v>0</v>
      </c>
      <c r="EM79" s="162">
        <f t="shared" si="50"/>
        <v>0</v>
      </c>
      <c r="EN79" s="162">
        <f t="shared" si="50"/>
        <v>0</v>
      </c>
      <c r="EO79" s="162">
        <f t="shared" si="50"/>
        <v>0</v>
      </c>
      <c r="EP79" s="162">
        <f t="shared" si="50"/>
        <v>0</v>
      </c>
      <c r="EQ79" s="162">
        <f t="shared" si="50"/>
        <v>0</v>
      </c>
      <c r="ER79" s="162">
        <f t="shared" si="50"/>
        <v>0</v>
      </c>
      <c r="ES79" s="162">
        <f t="shared" si="50"/>
        <v>0</v>
      </c>
      <c r="ET79" s="162">
        <f t="shared" si="50"/>
        <v>0</v>
      </c>
      <c r="EU79" s="162">
        <f t="shared" si="50"/>
        <v>0</v>
      </c>
      <c r="EV79" s="162">
        <f t="shared" si="50"/>
        <v>0</v>
      </c>
      <c r="EW79" s="162">
        <f t="shared" si="50"/>
        <v>0</v>
      </c>
      <c r="EX79" s="162">
        <f t="shared" si="50"/>
        <v>0</v>
      </c>
      <c r="EY79" s="162">
        <f t="shared" si="50"/>
        <v>0</v>
      </c>
      <c r="EZ79" s="162">
        <f t="shared" si="50"/>
        <v>0</v>
      </c>
      <c r="FA79" s="162">
        <f t="shared" si="50"/>
        <v>0</v>
      </c>
      <c r="FB79" s="162">
        <f t="shared" si="50"/>
        <v>0</v>
      </c>
      <c r="FC79" s="162">
        <f t="shared" si="50"/>
        <v>0</v>
      </c>
      <c r="FD79" s="162">
        <f t="shared" si="50"/>
        <v>0</v>
      </c>
      <c r="FE79" s="162">
        <f t="shared" si="50"/>
        <v>0</v>
      </c>
      <c r="FF79" s="162">
        <f t="shared" si="50"/>
        <v>0</v>
      </c>
      <c r="FG79" s="162">
        <f t="shared" si="50"/>
        <v>0</v>
      </c>
      <c r="FH79" s="162">
        <f t="shared" si="50"/>
        <v>0</v>
      </c>
      <c r="FI79" s="162">
        <f t="shared" si="50"/>
        <v>0</v>
      </c>
      <c r="FJ79" s="162">
        <f t="shared" si="50"/>
        <v>0</v>
      </c>
      <c r="FK79" s="162">
        <f t="shared" si="50"/>
        <v>0</v>
      </c>
      <c r="FL79" s="162">
        <f t="shared" si="50"/>
        <v>0</v>
      </c>
      <c r="FM79" s="162">
        <f t="shared" si="50"/>
        <v>0</v>
      </c>
      <c r="FN79" s="162">
        <f t="shared" si="50"/>
        <v>0</v>
      </c>
    </row>
    <row r="81" ht="12.75">
      <c r="Q81" s="176"/>
    </row>
    <row r="82" spans="17:32" ht="12.75">
      <c r="Q82" s="176"/>
      <c r="AF82" s="223"/>
    </row>
    <row r="83" spans="9:32" ht="12.75">
      <c r="I83" s="222" t="s">
        <v>336</v>
      </c>
      <c r="Q83" s="176"/>
      <c r="X83" s="176"/>
      <c r="Y83" s="176"/>
      <c r="AE83" s="176"/>
      <c r="AF83" s="176"/>
    </row>
    <row r="84" spans="9:25" ht="12.75">
      <c r="I84" s="176"/>
      <c r="Q84" s="176"/>
      <c r="X84" s="176"/>
      <c r="Y84" s="176"/>
    </row>
    <row r="85" spans="9:73" ht="12.75">
      <c r="I85" s="176"/>
      <c r="Q85" s="176"/>
      <c r="X85" s="176"/>
      <c r="Y85" s="176"/>
      <c r="BU85">
        <f>99932800-90848000</f>
        <v>9084800</v>
      </c>
    </row>
    <row r="86" ht="12.75">
      <c r="AC86" s="176"/>
    </row>
    <row r="87" ht="12.75">
      <c r="AC87" s="176"/>
    </row>
    <row r="88" ht="12.75">
      <c r="AC88" s="176"/>
    </row>
    <row r="89" ht="12.75">
      <c r="AC89" s="176"/>
    </row>
    <row r="90" ht="12.75">
      <c r="AC90" s="176"/>
    </row>
  </sheetData>
  <sheetProtection/>
  <mergeCells count="2">
    <mergeCell ref="A1:I1"/>
    <mergeCell ref="A2:I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122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C3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2" sqref="N12"/>
    </sheetView>
  </sheetViews>
  <sheetFormatPr defaultColWidth="11.421875" defaultRowHeight="12.75"/>
  <cols>
    <col min="3" max="3" width="13.7109375" style="0" bestFit="1" customWidth="1"/>
    <col min="4" max="4" width="12.7109375" style="0" bestFit="1" customWidth="1"/>
    <col min="5" max="5" width="13.7109375" style="0" bestFit="1" customWidth="1"/>
    <col min="6" max="6" width="12.7109375" style="0" bestFit="1" customWidth="1"/>
    <col min="7" max="7" width="16.421875" style="0" bestFit="1" customWidth="1"/>
    <col min="8" max="10" width="14.28125" style="0" customWidth="1"/>
    <col min="11" max="11" width="13.7109375" style="0" bestFit="1" customWidth="1"/>
    <col min="12" max="12" width="12.7109375" style="0" bestFit="1" customWidth="1"/>
    <col min="13" max="14" width="13.7109375" style="0" bestFit="1" customWidth="1"/>
    <col min="15" max="18" width="0" style="0" hidden="1" customWidth="1"/>
    <col min="19" max="19" width="15.00390625" style="0" bestFit="1" customWidth="1"/>
    <col min="20" max="20" width="13.7109375" style="0" bestFit="1" customWidth="1"/>
    <col min="21" max="22" width="13.7109375" style="0" customWidth="1"/>
    <col min="23" max="23" width="12.7109375" style="0" bestFit="1" customWidth="1"/>
    <col min="24" max="24" width="13.7109375" style="0" bestFit="1" customWidth="1"/>
    <col min="25" max="25" width="19.7109375" style="0" bestFit="1" customWidth="1"/>
    <col min="26" max="26" width="15.28125" style="0" bestFit="1" customWidth="1"/>
    <col min="27" max="27" width="16.421875" style="0" bestFit="1" customWidth="1"/>
    <col min="28" max="28" width="15.28125" style="0" bestFit="1" customWidth="1"/>
    <col min="29" max="29" width="14.28125" style="0" hidden="1" customWidth="1"/>
  </cols>
  <sheetData>
    <row r="2" spans="2:28" ht="12.75">
      <c r="B2" s="242" t="s">
        <v>171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</row>
    <row r="3" spans="2:28" ht="12.75"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</row>
    <row r="4" ht="13.5" thickBot="1"/>
    <row r="5" spans="2:29" ht="39" thickBot="1">
      <c r="B5" s="164"/>
      <c r="C5" s="165" t="s">
        <v>284</v>
      </c>
      <c r="D5" s="164"/>
      <c r="E5" s="166" t="s">
        <v>274</v>
      </c>
      <c r="F5" s="164"/>
      <c r="G5" s="166" t="s">
        <v>285</v>
      </c>
      <c r="H5" s="164"/>
      <c r="I5" s="166" t="s">
        <v>280</v>
      </c>
      <c r="J5" s="164"/>
      <c r="K5" s="166" t="s">
        <v>286</v>
      </c>
      <c r="L5" s="164"/>
      <c r="M5" s="166" t="s">
        <v>298</v>
      </c>
      <c r="N5" s="164"/>
      <c r="O5" s="164" t="s">
        <v>287</v>
      </c>
      <c r="P5" s="164"/>
      <c r="Q5" s="164" t="s">
        <v>288</v>
      </c>
      <c r="R5" s="164"/>
      <c r="S5" s="166" t="s">
        <v>289</v>
      </c>
      <c r="T5" s="164"/>
      <c r="U5" s="166" t="s">
        <v>290</v>
      </c>
      <c r="V5" s="164"/>
      <c r="W5" s="166" t="s">
        <v>291</v>
      </c>
      <c r="X5" s="164"/>
      <c r="Y5" s="166" t="s">
        <v>273</v>
      </c>
      <c r="Z5" s="164"/>
      <c r="AA5" s="167" t="s">
        <v>6</v>
      </c>
      <c r="AB5" s="167" t="s">
        <v>292</v>
      </c>
      <c r="AC5" s="168" t="s">
        <v>293</v>
      </c>
    </row>
    <row r="6" spans="2:29" s="173" customFormat="1" ht="12.75" thickBot="1">
      <c r="B6" s="169"/>
      <c r="C6" s="170" t="s">
        <v>294</v>
      </c>
      <c r="D6" s="170" t="s">
        <v>295</v>
      </c>
      <c r="E6" s="170" t="s">
        <v>294</v>
      </c>
      <c r="F6" s="170" t="s">
        <v>295</v>
      </c>
      <c r="G6" s="170" t="s">
        <v>294</v>
      </c>
      <c r="H6" s="170" t="s">
        <v>295</v>
      </c>
      <c r="I6" s="170" t="s">
        <v>294</v>
      </c>
      <c r="J6" s="170" t="s">
        <v>295</v>
      </c>
      <c r="K6" s="170" t="s">
        <v>296</v>
      </c>
      <c r="L6" s="170" t="s">
        <v>295</v>
      </c>
      <c r="M6" s="170" t="s">
        <v>294</v>
      </c>
      <c r="N6" s="170" t="s">
        <v>295</v>
      </c>
      <c r="O6" s="170" t="s">
        <v>296</v>
      </c>
      <c r="P6" s="170" t="s">
        <v>295</v>
      </c>
      <c r="Q6" s="170" t="s">
        <v>296</v>
      </c>
      <c r="R6" s="170" t="s">
        <v>295</v>
      </c>
      <c r="S6" s="170" t="s">
        <v>294</v>
      </c>
      <c r="T6" s="170" t="s">
        <v>295</v>
      </c>
      <c r="U6" s="170" t="s">
        <v>294</v>
      </c>
      <c r="V6" s="170" t="s">
        <v>295</v>
      </c>
      <c r="W6" s="179" t="s">
        <v>294</v>
      </c>
      <c r="X6" s="170" t="s">
        <v>295</v>
      </c>
      <c r="Y6" s="170" t="s">
        <v>296</v>
      </c>
      <c r="Z6" s="170" t="s">
        <v>295</v>
      </c>
      <c r="AA6" s="171" t="s">
        <v>294</v>
      </c>
      <c r="AB6" s="172" t="s">
        <v>295</v>
      </c>
      <c r="AC6" s="169"/>
    </row>
    <row r="7" spans="2:29" ht="13.5" thickBot="1">
      <c r="B7" s="164" t="s">
        <v>7</v>
      </c>
      <c r="C7" s="174">
        <f>'POAI 2008'!CI79</f>
        <v>0</v>
      </c>
      <c r="D7" s="174">
        <v>0</v>
      </c>
      <c r="E7" s="174">
        <f>'POAI 2008'!AL79</f>
        <v>0</v>
      </c>
      <c r="F7" s="174">
        <v>0</v>
      </c>
      <c r="G7" s="174">
        <f>'POAI 2008'!AY79</f>
        <v>0</v>
      </c>
      <c r="H7" s="174">
        <v>0</v>
      </c>
      <c r="I7" s="174">
        <f>'POAI 2008'!DS79</f>
        <v>0</v>
      </c>
      <c r="J7" s="174">
        <v>0</v>
      </c>
      <c r="K7" s="174">
        <f>'POAI 2008'!CU79</f>
        <v>0</v>
      </c>
      <c r="L7" s="174">
        <v>0</v>
      </c>
      <c r="M7" s="174">
        <f>'POAI 2008'!EQ79</f>
        <v>0</v>
      </c>
      <c r="N7" s="174">
        <v>0</v>
      </c>
      <c r="O7" s="174"/>
      <c r="P7" s="174"/>
      <c r="Q7" s="174"/>
      <c r="R7" s="174"/>
      <c r="S7" s="174">
        <f>'POAI 2008'!EE79</f>
        <v>0</v>
      </c>
      <c r="T7" s="174">
        <v>0</v>
      </c>
      <c r="U7" s="174">
        <f>'POAI 2008'!BW79</f>
        <v>0</v>
      </c>
      <c r="V7" s="174"/>
      <c r="W7" s="174">
        <f>'POAI 2008'!DH79</f>
        <v>0</v>
      </c>
      <c r="X7" s="174">
        <v>0</v>
      </c>
      <c r="Y7" s="174">
        <f>'POAI 2008'!Y79</f>
        <v>0</v>
      </c>
      <c r="Z7" s="174">
        <v>0</v>
      </c>
      <c r="AA7" s="174">
        <f aca="true" t="shared" si="0" ref="AA7:AA18">C7+E7+G7+I7+K7+M7+S7+W7+Y7</f>
        <v>0</v>
      </c>
      <c r="AB7" s="175">
        <f>C7+E7+G7+I7+K7+M7+S7+U7+W7+Y7</f>
        <v>0</v>
      </c>
      <c r="AC7" s="174"/>
    </row>
    <row r="8" spans="2:29" ht="13.5" thickBot="1">
      <c r="B8" s="164" t="s">
        <v>8</v>
      </c>
      <c r="C8" s="174">
        <f>'POAI 2008'!CJ79</f>
        <v>0</v>
      </c>
      <c r="D8" s="174">
        <v>0</v>
      </c>
      <c r="E8" s="174">
        <f>'POAI 2008'!AM79</f>
        <v>0</v>
      </c>
      <c r="F8" s="174">
        <v>0</v>
      </c>
      <c r="G8" s="174">
        <f>'POAI 2008'!AZ79</f>
        <v>0</v>
      </c>
      <c r="H8" s="174">
        <v>0</v>
      </c>
      <c r="I8" s="174">
        <f>'POAI 2008'!DT79</f>
        <v>0</v>
      </c>
      <c r="J8" s="174">
        <v>0</v>
      </c>
      <c r="K8" s="174">
        <f>'POAI 2008'!CV79</f>
        <v>0</v>
      </c>
      <c r="L8" s="174">
        <v>0</v>
      </c>
      <c r="M8" s="174">
        <f>'POAI 2008'!ER79</f>
        <v>0</v>
      </c>
      <c r="N8" s="174">
        <v>0</v>
      </c>
      <c r="O8" s="174"/>
      <c r="P8" s="174"/>
      <c r="Q8" s="174"/>
      <c r="R8" s="174"/>
      <c r="S8" s="174">
        <f>'POAI 2008'!EF79</f>
        <v>0</v>
      </c>
      <c r="T8" s="174">
        <v>0</v>
      </c>
      <c r="U8" s="174">
        <f>'POAI 2008'!BX79</f>
        <v>0</v>
      </c>
      <c r="V8" s="174"/>
      <c r="W8" s="174">
        <f>'POAI 2008'!DH79</f>
        <v>0</v>
      </c>
      <c r="X8" s="174">
        <v>0</v>
      </c>
      <c r="Y8" s="174">
        <f>'POAI 2008'!Z79</f>
        <v>0</v>
      </c>
      <c r="Z8" s="174">
        <v>0</v>
      </c>
      <c r="AA8" s="174">
        <f t="shared" si="0"/>
        <v>0</v>
      </c>
      <c r="AB8" s="175">
        <f aca="true" t="shared" si="1" ref="AB8:AB18">C8+E8+G8+I8+K8+M8+S8+U8+W8+Y8</f>
        <v>0</v>
      </c>
      <c r="AC8" s="174"/>
    </row>
    <row r="9" spans="2:29" ht="13.5" thickBot="1">
      <c r="B9" s="164" t="s">
        <v>9</v>
      </c>
      <c r="C9" s="174">
        <f>'POAI 2008'!CK79</f>
        <v>0</v>
      </c>
      <c r="D9" s="174">
        <v>0</v>
      </c>
      <c r="E9" s="174">
        <f>'POAI 2008'!AN79</f>
        <v>0</v>
      </c>
      <c r="F9" s="174">
        <v>0</v>
      </c>
      <c r="G9" s="174">
        <f>'POAI 2008'!BA79</f>
        <v>0</v>
      </c>
      <c r="H9" s="174">
        <v>0</v>
      </c>
      <c r="I9" s="174">
        <f>'POAI 2008'!DU79</f>
        <v>0</v>
      </c>
      <c r="J9" s="174">
        <v>0</v>
      </c>
      <c r="K9" s="174">
        <f>'POAI 2008'!CW79</f>
        <v>0</v>
      </c>
      <c r="L9" s="174">
        <v>0</v>
      </c>
      <c r="M9" s="174">
        <f>'POAI 2008'!ES79</f>
        <v>0</v>
      </c>
      <c r="N9" s="174">
        <v>0</v>
      </c>
      <c r="O9" s="174"/>
      <c r="P9" s="174"/>
      <c r="Q9" s="174"/>
      <c r="R9" s="174"/>
      <c r="S9" s="174">
        <f>'POAI 2008'!EG79</f>
        <v>0</v>
      </c>
      <c r="T9" s="174">
        <v>0</v>
      </c>
      <c r="U9" s="174">
        <f>'POAI 2008'!BY79</f>
        <v>0</v>
      </c>
      <c r="V9" s="174"/>
      <c r="W9" s="174">
        <f>'POAI 2008'!DI79</f>
        <v>0</v>
      </c>
      <c r="X9" s="174">
        <v>0</v>
      </c>
      <c r="Y9" s="174">
        <f>'POAI 2008'!AA79</f>
        <v>0</v>
      </c>
      <c r="Z9" s="174">
        <v>0</v>
      </c>
      <c r="AA9" s="174">
        <f t="shared" si="0"/>
        <v>0</v>
      </c>
      <c r="AB9" s="175">
        <f t="shared" si="1"/>
        <v>0</v>
      </c>
      <c r="AC9" s="174"/>
    </row>
    <row r="10" spans="2:29" ht="13.5" thickBot="1">
      <c r="B10" s="164" t="s">
        <v>10</v>
      </c>
      <c r="C10" s="174">
        <f>'POAI 2008'!CL79</f>
        <v>0</v>
      </c>
      <c r="D10" s="174">
        <v>0</v>
      </c>
      <c r="E10" s="174">
        <f>'POAI 2008'!AO79</f>
        <v>0</v>
      </c>
      <c r="F10" s="174">
        <v>0</v>
      </c>
      <c r="G10" s="174">
        <f>'POAI 2008'!BB79</f>
        <v>0</v>
      </c>
      <c r="H10" s="174">
        <v>0</v>
      </c>
      <c r="I10" s="174">
        <f>'POAI 2008'!DV79</f>
        <v>0</v>
      </c>
      <c r="J10" s="174">
        <v>0</v>
      </c>
      <c r="K10" s="174">
        <f>'POAI 2008'!CX79</f>
        <v>0</v>
      </c>
      <c r="L10" s="174">
        <v>0</v>
      </c>
      <c r="M10" s="174">
        <f>'POAI 2008'!ET79</f>
        <v>0</v>
      </c>
      <c r="N10" s="174">
        <v>0</v>
      </c>
      <c r="O10" s="174"/>
      <c r="P10" s="174"/>
      <c r="Q10" s="174"/>
      <c r="R10" s="174"/>
      <c r="S10" s="174">
        <f>'POAI 2008'!EH79</f>
        <v>0</v>
      </c>
      <c r="T10" s="174">
        <v>0</v>
      </c>
      <c r="U10" s="174">
        <f>'POAI 2008'!BZ79</f>
        <v>0</v>
      </c>
      <c r="V10" s="174">
        <v>0</v>
      </c>
      <c r="W10" s="174">
        <f>'POAI 2008'!DJ79</f>
        <v>0</v>
      </c>
      <c r="X10" s="174">
        <v>0</v>
      </c>
      <c r="Y10" s="174">
        <f>'POAI 2008'!AB79</f>
        <v>0</v>
      </c>
      <c r="Z10" s="174">
        <v>0</v>
      </c>
      <c r="AA10" s="174">
        <f t="shared" si="0"/>
        <v>0</v>
      </c>
      <c r="AB10" s="175">
        <f t="shared" si="1"/>
        <v>0</v>
      </c>
      <c r="AC10" s="174"/>
    </row>
    <row r="11" spans="2:29" ht="13.5" thickBot="1">
      <c r="B11" s="164" t="s">
        <v>11</v>
      </c>
      <c r="C11" s="174">
        <f>'POAI 2008'!CM79</f>
        <v>0</v>
      </c>
      <c r="D11" s="174">
        <v>0</v>
      </c>
      <c r="E11" s="174">
        <f>'POAI 2008'!AP79</f>
        <v>0</v>
      </c>
      <c r="F11" s="174">
        <v>0</v>
      </c>
      <c r="G11" s="174">
        <f>'POAI 2008'!BC79</f>
        <v>0</v>
      </c>
      <c r="H11" s="174">
        <v>0</v>
      </c>
      <c r="I11" s="174">
        <f>'POAI 2008'!DW79</f>
        <v>0</v>
      </c>
      <c r="J11" s="174">
        <v>0</v>
      </c>
      <c r="K11" s="174">
        <f>'POAI 2008'!CY79</f>
        <v>0</v>
      </c>
      <c r="L11" s="174">
        <v>0</v>
      </c>
      <c r="M11" s="174">
        <f>'POAI 2008'!EU79</f>
        <v>0</v>
      </c>
      <c r="N11" s="174">
        <v>0</v>
      </c>
      <c r="O11" s="174"/>
      <c r="P11" s="174"/>
      <c r="Q11" s="174"/>
      <c r="R11" s="174"/>
      <c r="S11" s="174">
        <f>'POAI 2008'!EI79</f>
        <v>0</v>
      </c>
      <c r="T11" s="174">
        <v>0</v>
      </c>
      <c r="U11" s="174">
        <f>'POAI 2008'!CA79</f>
        <v>0</v>
      </c>
      <c r="V11" s="174">
        <v>0</v>
      </c>
      <c r="W11" s="174">
        <f>'POAI 2008'!DK79</f>
        <v>0</v>
      </c>
      <c r="X11" s="174">
        <v>0</v>
      </c>
      <c r="Y11" s="174">
        <f>'POAI 2008'!AC79</f>
        <v>126750000</v>
      </c>
      <c r="Z11" s="174">
        <v>0</v>
      </c>
      <c r="AA11" s="174">
        <f t="shared" si="0"/>
        <v>126750000</v>
      </c>
      <c r="AB11" s="175">
        <f t="shared" si="1"/>
        <v>126750000</v>
      </c>
      <c r="AC11" s="174"/>
    </row>
    <row r="12" spans="2:29" ht="13.5" thickBot="1">
      <c r="B12" s="164" t="s">
        <v>12</v>
      </c>
      <c r="C12" s="174">
        <f>'POAI 2008'!CN79</f>
        <v>0</v>
      </c>
      <c r="D12" s="174">
        <v>0</v>
      </c>
      <c r="E12" s="174">
        <f>'POAI 2008'!AQ79</f>
        <v>0</v>
      </c>
      <c r="F12" s="174">
        <v>0</v>
      </c>
      <c r="G12" s="174">
        <f>'POAI 2008'!BD79</f>
        <v>0</v>
      </c>
      <c r="H12" s="174">
        <v>0</v>
      </c>
      <c r="I12" s="174">
        <f>'POAI 2008'!DX79</f>
        <v>0</v>
      </c>
      <c r="J12" s="174">
        <v>0</v>
      </c>
      <c r="K12" s="174">
        <f>'POAI 2008'!CZ79</f>
        <v>0</v>
      </c>
      <c r="L12" s="174">
        <v>0</v>
      </c>
      <c r="M12" s="174">
        <f>'POAI 2008'!EV79</f>
        <v>0</v>
      </c>
      <c r="N12" s="174">
        <v>0</v>
      </c>
      <c r="O12" s="174"/>
      <c r="P12" s="174"/>
      <c r="Q12" s="174"/>
      <c r="R12" s="174"/>
      <c r="S12" s="174">
        <f>'POAI 2008'!EJ79</f>
        <v>0</v>
      </c>
      <c r="T12" s="174">
        <v>0</v>
      </c>
      <c r="U12" s="174">
        <f>'POAI 2008'!CB79</f>
        <v>0</v>
      </c>
      <c r="V12" s="174"/>
      <c r="W12" s="174">
        <f>'POAI 2008'!DL79</f>
        <v>0</v>
      </c>
      <c r="X12" s="174">
        <v>0</v>
      </c>
      <c r="Y12" s="174">
        <f>'POAI 2008'!AD79</f>
        <v>103765280</v>
      </c>
      <c r="Z12" s="174">
        <v>0</v>
      </c>
      <c r="AA12" s="174">
        <f t="shared" si="0"/>
        <v>103765280</v>
      </c>
      <c r="AB12" s="175">
        <f t="shared" si="1"/>
        <v>103765280</v>
      </c>
      <c r="AC12" s="174"/>
    </row>
    <row r="13" spans="2:29" ht="13.5" thickBot="1">
      <c r="B13" s="164" t="s">
        <v>13</v>
      </c>
      <c r="C13" s="174">
        <f>'POAI 2008'!CO79</f>
        <v>0</v>
      </c>
      <c r="D13" s="174">
        <v>0</v>
      </c>
      <c r="E13" s="174">
        <f>'POAI 2008'!AR79</f>
        <v>0</v>
      </c>
      <c r="F13" s="174">
        <v>0</v>
      </c>
      <c r="G13" s="174">
        <f>'POAI 2008'!BE79</f>
        <v>0</v>
      </c>
      <c r="H13" s="174">
        <v>0</v>
      </c>
      <c r="I13" s="174">
        <f>'POAI 2008'!DY79</f>
        <v>0</v>
      </c>
      <c r="J13" s="174">
        <v>0</v>
      </c>
      <c r="K13" s="174">
        <f>'POAI 2008'!DA79</f>
        <v>0</v>
      </c>
      <c r="L13" s="174">
        <v>0</v>
      </c>
      <c r="M13" s="174">
        <f>'POAI 2008'!EW79</f>
        <v>0</v>
      </c>
      <c r="N13" s="174">
        <v>0</v>
      </c>
      <c r="O13" s="174"/>
      <c r="P13" s="174"/>
      <c r="Q13" s="174"/>
      <c r="R13" s="174"/>
      <c r="S13" s="174">
        <f>'POAI 2008'!EK79</f>
        <v>0</v>
      </c>
      <c r="T13" s="174">
        <v>0</v>
      </c>
      <c r="U13" s="174">
        <f>'POAI 2008'!CC79</f>
        <v>0</v>
      </c>
      <c r="V13" s="174"/>
      <c r="W13" s="174">
        <f>'POAI 2008'!DM79</f>
        <v>0</v>
      </c>
      <c r="X13" s="174">
        <v>0</v>
      </c>
      <c r="Y13" s="174">
        <f>'POAI 2008'!AE79</f>
        <v>0</v>
      </c>
      <c r="Z13" s="174">
        <v>0</v>
      </c>
      <c r="AA13" s="174">
        <f t="shared" si="0"/>
        <v>0</v>
      </c>
      <c r="AB13" s="175">
        <f t="shared" si="1"/>
        <v>0</v>
      </c>
      <c r="AC13" s="174"/>
    </row>
    <row r="14" spans="2:29" ht="13.5" thickBot="1">
      <c r="B14" s="164" t="s">
        <v>14</v>
      </c>
      <c r="C14" s="174">
        <f>'POAI 2008'!CP79</f>
        <v>0</v>
      </c>
      <c r="D14" s="174">
        <v>0</v>
      </c>
      <c r="E14" s="174">
        <f>'POAI 2008'!AS79</f>
        <v>0</v>
      </c>
      <c r="F14" s="174">
        <v>0</v>
      </c>
      <c r="G14" s="174">
        <f>'POAI 2008'!BF79</f>
        <v>0</v>
      </c>
      <c r="H14" s="174">
        <v>0</v>
      </c>
      <c r="I14" s="174">
        <f>'POAI 2008'!DZ79</f>
        <v>0</v>
      </c>
      <c r="J14" s="174">
        <v>0</v>
      </c>
      <c r="K14" s="174">
        <f>'POAI 2008'!DB79</f>
        <v>0</v>
      </c>
      <c r="L14" s="174">
        <v>0</v>
      </c>
      <c r="M14" s="174">
        <f>'POAI 2008'!EX79</f>
        <v>0</v>
      </c>
      <c r="N14" s="174">
        <v>0</v>
      </c>
      <c r="O14" s="174">
        <v>0</v>
      </c>
      <c r="P14" s="174">
        <v>0</v>
      </c>
      <c r="Q14" s="174"/>
      <c r="R14" s="174"/>
      <c r="S14" s="174">
        <f>'POAI 2008'!EL79</f>
        <v>0</v>
      </c>
      <c r="T14" s="174">
        <v>0</v>
      </c>
      <c r="U14" s="174">
        <f>'POAI 2008'!CD79</f>
        <v>0</v>
      </c>
      <c r="V14" s="174"/>
      <c r="W14" s="174">
        <f>'POAI 2008'!DN79</f>
        <v>0</v>
      </c>
      <c r="X14" s="174">
        <v>0</v>
      </c>
      <c r="Y14" s="174">
        <f>'POAI 2008'!AF79</f>
        <v>107796800</v>
      </c>
      <c r="Z14" s="174">
        <v>0</v>
      </c>
      <c r="AA14" s="174">
        <f t="shared" si="0"/>
        <v>107796800</v>
      </c>
      <c r="AB14" s="175">
        <f t="shared" si="1"/>
        <v>107796800</v>
      </c>
      <c r="AC14" s="174"/>
    </row>
    <row r="15" spans="2:29" ht="13.5" thickBot="1">
      <c r="B15" s="164" t="s">
        <v>15</v>
      </c>
      <c r="C15" s="174">
        <f>'POAI 2008'!CQ79</f>
        <v>0</v>
      </c>
      <c r="D15" s="174">
        <v>0</v>
      </c>
      <c r="E15" s="174">
        <f>'POAI 2008'!AT79</f>
        <v>0</v>
      </c>
      <c r="F15" s="174">
        <v>0</v>
      </c>
      <c r="G15" s="174">
        <f>'POAI 2008'!BG79</f>
        <v>0</v>
      </c>
      <c r="H15" s="174">
        <v>0</v>
      </c>
      <c r="I15" s="174">
        <f>'POAI 2008'!EA79</f>
        <v>0</v>
      </c>
      <c r="J15" s="174">
        <v>0</v>
      </c>
      <c r="K15" s="174">
        <f>'POAI 2008'!DC79</f>
        <v>0</v>
      </c>
      <c r="L15" s="174">
        <v>0</v>
      </c>
      <c r="M15" s="174">
        <f>'POAI 2008'!EY79</f>
        <v>0</v>
      </c>
      <c r="N15" s="174">
        <v>0</v>
      </c>
      <c r="O15" s="174">
        <v>0</v>
      </c>
      <c r="P15" s="174">
        <v>0</v>
      </c>
      <c r="Q15" s="174"/>
      <c r="R15" s="174"/>
      <c r="S15" s="174">
        <f>'POAI 2008'!EM79</f>
        <v>0</v>
      </c>
      <c r="T15" s="174">
        <v>0</v>
      </c>
      <c r="U15" s="174">
        <f>'POAI 2008'!CE79</f>
        <v>0</v>
      </c>
      <c r="V15" s="174"/>
      <c r="W15" s="174">
        <f>'POAI 2008'!DO79</f>
        <v>0</v>
      </c>
      <c r="X15" s="174">
        <v>0</v>
      </c>
      <c r="Y15" s="174">
        <f>'POAI 2008'!AG79</f>
        <v>0</v>
      </c>
      <c r="Z15" s="174">
        <v>0</v>
      </c>
      <c r="AA15" s="174">
        <f t="shared" si="0"/>
        <v>0</v>
      </c>
      <c r="AB15" s="175">
        <f t="shared" si="1"/>
        <v>0</v>
      </c>
      <c r="AC15" s="174"/>
    </row>
    <row r="16" spans="2:29" ht="13.5" thickBot="1">
      <c r="B16" s="164" t="s">
        <v>16</v>
      </c>
      <c r="C16" s="174">
        <f>'POAI 2008'!CR79</f>
        <v>0</v>
      </c>
      <c r="D16" s="174">
        <v>0</v>
      </c>
      <c r="E16" s="174">
        <f>'POAI 2008'!AU79</f>
        <v>0</v>
      </c>
      <c r="F16" s="174">
        <v>0</v>
      </c>
      <c r="G16" s="174">
        <f>'POAI 2008'!BH79</f>
        <v>0</v>
      </c>
      <c r="H16" s="174">
        <v>0</v>
      </c>
      <c r="I16" s="174">
        <f>'POAI 2008'!EB79</f>
        <v>0</v>
      </c>
      <c r="J16" s="174">
        <v>0</v>
      </c>
      <c r="K16" s="174">
        <f>'POAI 2008'!DD79</f>
        <v>0</v>
      </c>
      <c r="L16" s="174">
        <v>0</v>
      </c>
      <c r="M16" s="174">
        <f>'POAI 2008'!EZ79</f>
        <v>0</v>
      </c>
      <c r="N16" s="174">
        <v>0</v>
      </c>
      <c r="O16" s="174">
        <v>0</v>
      </c>
      <c r="P16" s="174">
        <v>0</v>
      </c>
      <c r="Q16" s="174"/>
      <c r="R16" s="174"/>
      <c r="S16" s="174">
        <f>'POAI 2008'!EN79</f>
        <v>0</v>
      </c>
      <c r="T16" s="174">
        <v>0</v>
      </c>
      <c r="U16" s="174">
        <f>'POAI 2008'!CF79</f>
        <v>0</v>
      </c>
      <c r="V16" s="174"/>
      <c r="W16" s="174">
        <f>'POAI 2008'!DP79</f>
        <v>0</v>
      </c>
      <c r="X16" s="174">
        <v>0</v>
      </c>
      <c r="Y16" s="174">
        <f>'POAI 2008'!AH79</f>
        <v>0</v>
      </c>
      <c r="Z16" s="174">
        <v>0</v>
      </c>
      <c r="AA16" s="174">
        <f t="shared" si="0"/>
        <v>0</v>
      </c>
      <c r="AB16" s="175">
        <f t="shared" si="1"/>
        <v>0</v>
      </c>
      <c r="AC16" s="174"/>
    </row>
    <row r="17" spans="2:29" ht="13.5" thickBot="1">
      <c r="B17" s="164" t="s">
        <v>17</v>
      </c>
      <c r="C17" s="174">
        <f>'POAI 2008'!CS79</f>
        <v>0</v>
      </c>
      <c r="D17" s="174">
        <v>0</v>
      </c>
      <c r="E17" s="174">
        <f>'POAI 2008'!AV79</f>
        <v>0</v>
      </c>
      <c r="F17" s="174">
        <v>0</v>
      </c>
      <c r="G17" s="174">
        <f>'POAI 2008'!BI79</f>
        <v>0</v>
      </c>
      <c r="H17" s="174">
        <v>0</v>
      </c>
      <c r="I17" s="174">
        <f>'POAI 2008'!ED79</f>
        <v>0</v>
      </c>
      <c r="J17" s="174">
        <v>0</v>
      </c>
      <c r="K17" s="174">
        <f>'POAI 2008'!DE79</f>
        <v>5216000</v>
      </c>
      <c r="L17" s="174">
        <v>0</v>
      </c>
      <c r="M17" s="174">
        <f>'POAI 2008'!FA79</f>
        <v>0</v>
      </c>
      <c r="N17" s="174">
        <v>0</v>
      </c>
      <c r="O17" s="174">
        <v>0</v>
      </c>
      <c r="P17" s="174">
        <v>0</v>
      </c>
      <c r="Q17" s="174"/>
      <c r="R17" s="174"/>
      <c r="S17" s="174">
        <f>'POAI 2008'!EO79</f>
        <v>0</v>
      </c>
      <c r="T17" s="174">
        <v>0</v>
      </c>
      <c r="U17" s="174">
        <f>'POAI 2008'!CG79</f>
        <v>0</v>
      </c>
      <c r="V17" s="174"/>
      <c r="W17" s="174">
        <f>'POAI 2008'!DQ79</f>
        <v>0</v>
      </c>
      <c r="X17" s="174">
        <v>0</v>
      </c>
      <c r="Y17" s="174">
        <f>'POAI 2008'!AI79</f>
        <v>10000000</v>
      </c>
      <c r="Z17" s="174">
        <v>0</v>
      </c>
      <c r="AA17" s="174">
        <f t="shared" si="0"/>
        <v>15216000</v>
      </c>
      <c r="AB17" s="175">
        <f t="shared" si="1"/>
        <v>15216000</v>
      </c>
      <c r="AC17" s="174"/>
    </row>
    <row r="18" spans="2:29" ht="13.5" thickBot="1">
      <c r="B18" s="164" t="s">
        <v>18</v>
      </c>
      <c r="C18" s="174">
        <f>'POAI 2008'!CT79</f>
        <v>0</v>
      </c>
      <c r="D18" s="174">
        <v>0</v>
      </c>
      <c r="E18" s="174">
        <f>'POAI 2008'!AW79</f>
        <v>0</v>
      </c>
      <c r="F18" s="174">
        <v>0</v>
      </c>
      <c r="G18" s="174">
        <f>'POAI 2008'!BJ79</f>
        <v>0</v>
      </c>
      <c r="H18" s="174">
        <v>0</v>
      </c>
      <c r="I18" s="174">
        <f>'POAI 2008'!ED79</f>
        <v>0</v>
      </c>
      <c r="J18" s="174">
        <v>0</v>
      </c>
      <c r="K18" s="174">
        <f>'POAI 2008'!DF79</f>
        <v>7824000</v>
      </c>
      <c r="L18" s="174">
        <v>0</v>
      </c>
      <c r="M18" s="174">
        <f>'POAI 2008'!FB79</f>
        <v>0</v>
      </c>
      <c r="N18" s="174">
        <v>0</v>
      </c>
      <c r="O18" s="174">
        <v>0</v>
      </c>
      <c r="P18" s="174">
        <v>0</v>
      </c>
      <c r="Q18" s="174"/>
      <c r="R18" s="174"/>
      <c r="S18" s="174">
        <f>'POAI 2008'!EP79</f>
        <v>0</v>
      </c>
      <c r="T18" s="174">
        <v>0</v>
      </c>
      <c r="U18" s="174">
        <f>'POAI 2008'!CH79</f>
        <v>0</v>
      </c>
      <c r="V18" s="174"/>
      <c r="W18" s="174">
        <f>'POAI 2008'!DR79</f>
        <v>0</v>
      </c>
      <c r="X18" s="174">
        <v>0</v>
      </c>
      <c r="Y18" s="174">
        <f>'POAI 2008'!AJ79</f>
        <v>0</v>
      </c>
      <c r="Z18" s="174">
        <v>0</v>
      </c>
      <c r="AA18" s="174">
        <f t="shared" si="0"/>
        <v>7824000</v>
      </c>
      <c r="AB18" s="175">
        <f t="shared" si="1"/>
        <v>7824000</v>
      </c>
      <c r="AC18" s="174"/>
    </row>
    <row r="19" spans="2:29" ht="13.5" thickBot="1">
      <c r="B19" s="166" t="s">
        <v>297</v>
      </c>
      <c r="C19" s="174">
        <f>C7+C8+C9+C10+C11+C12+C13+C14+C15+C16+C17+C18</f>
        <v>0</v>
      </c>
      <c r="D19" s="174">
        <f aca="true" t="shared" si="2" ref="D19:AA19">SUM(D7:D18)</f>
        <v>0</v>
      </c>
      <c r="E19" s="174">
        <f t="shared" si="2"/>
        <v>0</v>
      </c>
      <c r="F19" s="174">
        <f t="shared" si="2"/>
        <v>0</v>
      </c>
      <c r="G19" s="174">
        <f t="shared" si="2"/>
        <v>0</v>
      </c>
      <c r="H19" s="174">
        <f t="shared" si="2"/>
        <v>0</v>
      </c>
      <c r="I19" s="174"/>
      <c r="J19" s="174"/>
      <c r="K19" s="174">
        <f t="shared" si="2"/>
        <v>13040000</v>
      </c>
      <c r="L19" s="174">
        <f t="shared" si="2"/>
        <v>0</v>
      </c>
      <c r="M19" s="174">
        <f t="shared" si="2"/>
        <v>0</v>
      </c>
      <c r="N19" s="174">
        <f t="shared" si="2"/>
        <v>0</v>
      </c>
      <c r="O19" s="174">
        <f t="shared" si="2"/>
        <v>0</v>
      </c>
      <c r="P19" s="174">
        <f t="shared" si="2"/>
        <v>0</v>
      </c>
      <c r="Q19" s="174">
        <f t="shared" si="2"/>
        <v>0</v>
      </c>
      <c r="R19" s="174">
        <f t="shared" si="2"/>
        <v>0</v>
      </c>
      <c r="S19" s="174">
        <f t="shared" si="2"/>
        <v>0</v>
      </c>
      <c r="T19" s="174">
        <f t="shared" si="2"/>
        <v>0</v>
      </c>
      <c r="U19" s="174"/>
      <c r="V19" s="174"/>
      <c r="W19" s="174">
        <f t="shared" si="2"/>
        <v>0</v>
      </c>
      <c r="X19" s="174">
        <f t="shared" si="2"/>
        <v>0</v>
      </c>
      <c r="Y19" s="174">
        <f t="shared" si="2"/>
        <v>348312080</v>
      </c>
      <c r="Z19" s="174">
        <f t="shared" si="2"/>
        <v>0</v>
      </c>
      <c r="AA19" s="174">
        <f t="shared" si="2"/>
        <v>361352080</v>
      </c>
      <c r="AB19" s="174">
        <f>SUM(AB7,AB18)</f>
        <v>7824000</v>
      </c>
      <c r="AC19" s="174">
        <f>D19+F19+H19+L19+N19+T19+X19+Z19</f>
        <v>0</v>
      </c>
    </row>
    <row r="24" ht="12.75">
      <c r="X24" s="176"/>
    </row>
    <row r="25" ht="12.75">
      <c r="X25" s="176"/>
    </row>
    <row r="26" ht="12.75">
      <c r="X26" s="176"/>
    </row>
    <row r="27" ht="12.75">
      <c r="X27" s="176"/>
    </row>
    <row r="28" ht="15">
      <c r="Y28" s="177"/>
    </row>
    <row r="29" ht="15">
      <c r="Y29" s="177"/>
    </row>
    <row r="30" ht="15">
      <c r="Y30" s="177"/>
    </row>
    <row r="31" ht="15">
      <c r="Y31" s="178"/>
    </row>
    <row r="32" ht="15">
      <c r="Y32" s="178"/>
    </row>
  </sheetData>
  <sheetProtection/>
  <mergeCells count="2">
    <mergeCell ref="B2:AB2"/>
    <mergeCell ref="B3:A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5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" sqref="A7"/>
    </sheetView>
  </sheetViews>
  <sheetFormatPr defaultColWidth="11.421875" defaultRowHeight="12.75"/>
  <cols>
    <col min="1" max="1" width="8.28125" style="183" customWidth="1"/>
    <col min="2" max="2" width="27.421875" style="183" customWidth="1"/>
    <col min="3" max="3" width="17.00390625" style="183" customWidth="1"/>
    <col min="4" max="4" width="17.8515625" style="183" hidden="1" customWidth="1"/>
    <col min="5" max="5" width="5.00390625" style="183" customWidth="1"/>
    <col min="6" max="6" width="21.57421875" style="183" bestFit="1" customWidth="1"/>
    <col min="7" max="7" width="15.421875" style="183" customWidth="1"/>
    <col min="8" max="8" width="14.8515625" style="183" customWidth="1"/>
    <col min="9" max="9" width="15.140625" style="183" customWidth="1"/>
    <col min="10" max="10" width="14.8515625" style="183" customWidth="1"/>
    <col min="11" max="11" width="15.57421875" style="183" customWidth="1"/>
    <col min="12" max="12" width="15.421875" style="183" customWidth="1"/>
    <col min="13" max="13" width="15.140625" style="183" customWidth="1"/>
    <col min="14" max="14" width="16.00390625" style="183" customWidth="1"/>
    <col min="15" max="15" width="15.421875" style="183" customWidth="1"/>
    <col min="16" max="16" width="15.57421875" style="183" customWidth="1"/>
    <col min="17" max="17" width="16.00390625" style="183" customWidth="1"/>
    <col min="18" max="18" width="15.28125" style="183" customWidth="1"/>
    <col min="19" max="19" width="14.57421875" style="183" customWidth="1"/>
    <col min="20" max="20" width="4.7109375" style="184" customWidth="1"/>
    <col min="21" max="21" width="16.140625" style="184" customWidth="1"/>
    <col min="22" max="70" width="11.421875" style="184" customWidth="1"/>
    <col min="71" max="16384" width="11.421875" style="183" customWidth="1"/>
  </cols>
  <sheetData>
    <row r="1" spans="1:70" s="181" customFormat="1" ht="12.75">
      <c r="A1" s="181" t="s">
        <v>336</v>
      </c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</row>
    <row r="2" spans="1:70" s="181" customFormat="1" ht="12.75">
      <c r="A2" s="181" t="s">
        <v>1</v>
      </c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</row>
    <row r="3" spans="1:70" s="181" customFormat="1" ht="12.75">
      <c r="A3" s="181" t="s">
        <v>0</v>
      </c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</row>
    <row r="4" spans="1:70" s="181" customFormat="1" ht="12.75">
      <c r="A4" s="181" t="s">
        <v>301</v>
      </c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</row>
    <row r="5" spans="1:70" s="181" customFormat="1" ht="12.75">
      <c r="A5" s="181" t="s">
        <v>171</v>
      </c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</row>
    <row r="6" spans="1:3" ht="12.75">
      <c r="A6" s="181" t="s">
        <v>339</v>
      </c>
      <c r="B6" s="181"/>
      <c r="C6" s="181"/>
    </row>
    <row r="7" spans="1:3" ht="13.5" thickBot="1">
      <c r="A7" s="181"/>
      <c r="B7" s="181"/>
      <c r="C7" s="181"/>
    </row>
    <row r="8" spans="1:70" s="185" customFormat="1" ht="19.5" customHeight="1" thickBot="1">
      <c r="A8" s="185" t="s">
        <v>3</v>
      </c>
      <c r="B8" s="185" t="s">
        <v>4</v>
      </c>
      <c r="C8" s="185" t="s">
        <v>5</v>
      </c>
      <c r="D8" s="185" t="s">
        <v>6</v>
      </c>
      <c r="E8" s="185" t="s">
        <v>166</v>
      </c>
      <c r="F8" s="185" t="s">
        <v>7</v>
      </c>
      <c r="G8" s="185" t="s">
        <v>8</v>
      </c>
      <c r="H8" s="185" t="s">
        <v>9</v>
      </c>
      <c r="I8" s="185" t="s">
        <v>10</v>
      </c>
      <c r="J8" s="185" t="s">
        <v>11</v>
      </c>
      <c r="K8" s="185" t="s">
        <v>12</v>
      </c>
      <c r="L8" s="185" t="s">
        <v>13</v>
      </c>
      <c r="M8" s="185" t="s">
        <v>14</v>
      </c>
      <c r="N8" s="185" t="s">
        <v>15</v>
      </c>
      <c r="O8" s="185" t="s">
        <v>16</v>
      </c>
      <c r="P8" s="185" t="s">
        <v>17</v>
      </c>
      <c r="Q8" s="185" t="s">
        <v>18</v>
      </c>
      <c r="R8" s="185" t="s">
        <v>19</v>
      </c>
      <c r="S8" s="185" t="s">
        <v>302</v>
      </c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</row>
    <row r="9" spans="1:19" ht="12.75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</row>
    <row r="10" spans="1:70" s="181" customFormat="1" ht="14.25">
      <c r="A10" s="188">
        <v>1</v>
      </c>
      <c r="B10" s="188" t="s">
        <v>303</v>
      </c>
      <c r="C10" s="189">
        <v>34613937000</v>
      </c>
      <c r="D10" s="189">
        <v>0</v>
      </c>
      <c r="E10" s="189">
        <v>0</v>
      </c>
      <c r="F10" s="226">
        <v>34068181982.73</v>
      </c>
      <c r="G10" s="189">
        <f>F49</f>
        <v>35454834491.03</v>
      </c>
      <c r="H10" s="189">
        <f aca="true" t="shared" si="0" ref="H10:S10">G49</f>
        <v>35954834491.03</v>
      </c>
      <c r="I10" s="189">
        <f>H49</f>
        <v>36654834491.03</v>
      </c>
      <c r="J10" s="189">
        <f t="shared" si="0"/>
        <v>37454834491.03</v>
      </c>
      <c r="K10" s="189">
        <f t="shared" si="0"/>
        <v>37954834491.03</v>
      </c>
      <c r="L10" s="189">
        <f t="shared" si="0"/>
        <v>38954834491.03</v>
      </c>
      <c r="M10" s="189">
        <f t="shared" si="0"/>
        <v>39454834491.03</v>
      </c>
      <c r="N10" s="189">
        <f t="shared" si="0"/>
        <v>44414795572.03</v>
      </c>
      <c r="O10" s="189">
        <f t="shared" si="0"/>
        <v>44414795572.03</v>
      </c>
      <c r="P10" s="189">
        <f t="shared" si="0"/>
        <v>49532146638.03</v>
      </c>
      <c r="Q10" s="189">
        <f t="shared" si="0"/>
        <v>49532146638.03</v>
      </c>
      <c r="R10" s="189">
        <f t="shared" si="0"/>
        <v>50716096503.03</v>
      </c>
      <c r="S10" s="189">
        <f t="shared" si="0"/>
        <v>0</v>
      </c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</row>
    <row r="11" spans="1:70" s="181" customFormat="1" ht="13.5" thickBot="1">
      <c r="A11" s="190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</row>
    <row r="12" spans="1:70" s="181" customFormat="1" ht="12.75">
      <c r="A12" s="192">
        <v>2</v>
      </c>
      <c r="B12" s="192" t="s">
        <v>304</v>
      </c>
      <c r="C12" s="193">
        <f>+C14+C16</f>
        <v>13823967000</v>
      </c>
      <c r="D12" s="193">
        <f aca="true" t="shared" si="1" ref="D12:S12">+D14+D16</f>
        <v>5900310576</v>
      </c>
      <c r="E12" s="193">
        <f t="shared" si="1"/>
        <v>0</v>
      </c>
      <c r="F12" s="193">
        <f t="shared" si="1"/>
        <v>12479042.3</v>
      </c>
      <c r="G12" s="193">
        <f>+G14+G16</f>
        <v>0</v>
      </c>
      <c r="H12" s="193">
        <f t="shared" si="1"/>
        <v>0</v>
      </c>
      <c r="I12" s="193">
        <f t="shared" si="1"/>
        <v>0</v>
      </c>
      <c r="J12" s="193">
        <f t="shared" si="1"/>
        <v>0</v>
      </c>
      <c r="K12" s="193">
        <f>+K14+K16</f>
        <v>0</v>
      </c>
      <c r="L12" s="193">
        <f t="shared" si="1"/>
        <v>0</v>
      </c>
      <c r="M12" s="193">
        <f t="shared" si="1"/>
        <v>4459961081</v>
      </c>
      <c r="N12" s="193">
        <f t="shared" si="1"/>
        <v>0</v>
      </c>
      <c r="O12" s="193">
        <f>+O14+O16</f>
        <v>0</v>
      </c>
      <c r="P12" s="193">
        <f t="shared" si="1"/>
        <v>0</v>
      </c>
      <c r="Q12" s="193">
        <f t="shared" si="1"/>
        <v>84000000</v>
      </c>
      <c r="R12" s="193">
        <f t="shared" si="1"/>
        <v>-12479042.299999997</v>
      </c>
      <c r="S12" s="193">
        <f t="shared" si="1"/>
        <v>0</v>
      </c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</row>
    <row r="13" spans="1:70" s="181" customFormat="1" ht="12.75">
      <c r="A13" s="188"/>
      <c r="B13" s="188"/>
      <c r="C13" s="189">
        <v>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</row>
    <row r="14" spans="1:70" s="181" customFormat="1" ht="12.75">
      <c r="A14" s="188">
        <v>2.1</v>
      </c>
      <c r="B14" s="188" t="s">
        <v>177</v>
      </c>
      <c r="C14" s="194">
        <v>300000000</v>
      </c>
      <c r="D14" s="194">
        <v>84000000</v>
      </c>
      <c r="E14" s="189">
        <v>0</v>
      </c>
      <c r="F14" s="194">
        <v>12479042.3</v>
      </c>
      <c r="G14" s="194"/>
      <c r="H14" s="194"/>
      <c r="I14" s="194"/>
      <c r="J14" s="194"/>
      <c r="K14" s="194"/>
      <c r="L14" s="189">
        <v>0</v>
      </c>
      <c r="M14" s="189">
        <v>0</v>
      </c>
      <c r="N14" s="189">
        <v>0</v>
      </c>
      <c r="O14" s="189">
        <v>0</v>
      </c>
      <c r="P14" s="189"/>
      <c r="Q14" s="189">
        <v>84000000</v>
      </c>
      <c r="R14" s="189">
        <f>D14-SUM(F14:Q14)</f>
        <v>-12479042.299999997</v>
      </c>
      <c r="S14" s="189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2"/>
      <c r="BC14" s="182"/>
      <c r="BD14" s="182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</row>
    <row r="15" spans="1:70" s="181" customFormat="1" ht="12.75">
      <c r="A15" s="188"/>
      <c r="B15" s="188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2"/>
      <c r="BM15" s="182"/>
      <c r="BN15" s="182"/>
      <c r="BO15" s="182"/>
      <c r="BP15" s="182"/>
      <c r="BQ15" s="182"/>
      <c r="BR15" s="182"/>
    </row>
    <row r="16" spans="1:70" s="181" customFormat="1" ht="12.75">
      <c r="A16" s="188">
        <v>2.2</v>
      </c>
      <c r="B16" s="188" t="s">
        <v>305</v>
      </c>
      <c r="C16" s="189">
        <f aca="true" t="shared" si="2" ref="C16:S16">+C17</f>
        <v>13523967000</v>
      </c>
      <c r="D16" s="189">
        <f t="shared" si="2"/>
        <v>5816310576</v>
      </c>
      <c r="E16" s="189">
        <f t="shared" si="2"/>
        <v>0</v>
      </c>
      <c r="F16" s="189">
        <f t="shared" si="2"/>
        <v>0</v>
      </c>
      <c r="G16" s="189">
        <f t="shared" si="2"/>
        <v>0</v>
      </c>
      <c r="H16" s="189">
        <f t="shared" si="2"/>
        <v>0</v>
      </c>
      <c r="I16" s="189">
        <f t="shared" si="2"/>
        <v>0</v>
      </c>
      <c r="J16" s="189">
        <f t="shared" si="2"/>
        <v>0</v>
      </c>
      <c r="K16" s="189">
        <f t="shared" si="2"/>
        <v>0</v>
      </c>
      <c r="L16" s="189">
        <f t="shared" si="2"/>
        <v>0</v>
      </c>
      <c r="M16" s="189">
        <f t="shared" si="2"/>
        <v>4459961081</v>
      </c>
      <c r="N16" s="189">
        <f t="shared" si="2"/>
        <v>0</v>
      </c>
      <c r="O16" s="189">
        <f t="shared" si="2"/>
        <v>0</v>
      </c>
      <c r="P16" s="189">
        <f t="shared" si="2"/>
        <v>0</v>
      </c>
      <c r="Q16" s="189">
        <f t="shared" si="2"/>
        <v>0</v>
      </c>
      <c r="R16" s="189">
        <f t="shared" si="2"/>
        <v>0</v>
      </c>
      <c r="S16" s="189">
        <f t="shared" si="2"/>
        <v>0</v>
      </c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</row>
    <row r="17" spans="1:70" s="181" customFormat="1" ht="12.75">
      <c r="A17" s="195" t="s">
        <v>306</v>
      </c>
      <c r="B17" s="188" t="s">
        <v>307</v>
      </c>
      <c r="C17" s="189">
        <f>C18</f>
        <v>13523967000</v>
      </c>
      <c r="D17" s="189">
        <f aca="true" t="shared" si="3" ref="D17:R17">D18</f>
        <v>5816310576</v>
      </c>
      <c r="E17" s="189">
        <f t="shared" si="3"/>
        <v>0</v>
      </c>
      <c r="F17" s="189">
        <f t="shared" si="3"/>
        <v>0</v>
      </c>
      <c r="G17" s="189">
        <f>G18</f>
        <v>0</v>
      </c>
      <c r="H17" s="189">
        <f t="shared" si="3"/>
        <v>0</v>
      </c>
      <c r="I17" s="189">
        <f t="shared" si="3"/>
        <v>0</v>
      </c>
      <c r="J17" s="189">
        <f t="shared" si="3"/>
        <v>0</v>
      </c>
      <c r="K17" s="189">
        <f>K18</f>
        <v>0</v>
      </c>
      <c r="L17" s="189">
        <f t="shared" si="3"/>
        <v>0</v>
      </c>
      <c r="M17" s="189">
        <f t="shared" si="3"/>
        <v>4459961081</v>
      </c>
      <c r="N17" s="189">
        <f t="shared" si="3"/>
        <v>0</v>
      </c>
      <c r="O17" s="189">
        <f>O18</f>
        <v>0</v>
      </c>
      <c r="P17" s="189">
        <f t="shared" si="3"/>
        <v>0</v>
      </c>
      <c r="Q17" s="189">
        <f t="shared" si="3"/>
        <v>0</v>
      </c>
      <c r="R17" s="189">
        <f t="shared" si="3"/>
        <v>0</v>
      </c>
      <c r="S17" s="189">
        <f>S18</f>
        <v>0</v>
      </c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</row>
    <row r="18" spans="1:20" ht="12.75">
      <c r="A18" s="196" t="s">
        <v>308</v>
      </c>
      <c r="B18" s="197" t="s">
        <v>309</v>
      </c>
      <c r="C18" s="194">
        <v>13523967000</v>
      </c>
      <c r="D18" s="194">
        <v>5816310576</v>
      </c>
      <c r="E18" s="194">
        <v>0</v>
      </c>
      <c r="F18" s="194"/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4459961081</v>
      </c>
      <c r="N18" s="194"/>
      <c r="O18" s="194"/>
      <c r="P18" s="194"/>
      <c r="Q18" s="194"/>
      <c r="R18" s="189"/>
      <c r="S18" s="194">
        <v>0</v>
      </c>
      <c r="T18" s="198"/>
    </row>
    <row r="19" spans="1:19" ht="12.75">
      <c r="A19" s="197"/>
      <c r="B19" s="197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pans="1:70" s="181" customFormat="1" ht="13.5" thickBot="1">
      <c r="A20" s="190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</row>
    <row r="21" spans="1:70" s="181" customFormat="1" ht="13.5" thickBot="1">
      <c r="A21" s="192">
        <v>3</v>
      </c>
      <c r="B21" s="166" t="s">
        <v>310</v>
      </c>
      <c r="C21" s="199">
        <f>+C22+C23</f>
        <v>0</v>
      </c>
      <c r="D21" s="199">
        <f aca="true" t="shared" si="4" ref="D21:S21">+D22+D23</f>
        <v>6015949865</v>
      </c>
      <c r="E21" s="199">
        <f t="shared" si="4"/>
        <v>0</v>
      </c>
      <c r="F21" s="199">
        <f t="shared" si="4"/>
        <v>1500000000</v>
      </c>
      <c r="G21" s="199">
        <f t="shared" si="4"/>
        <v>500000000</v>
      </c>
      <c r="H21" s="199">
        <f t="shared" si="4"/>
        <v>700000000</v>
      </c>
      <c r="I21" s="199">
        <f t="shared" si="4"/>
        <v>800000000</v>
      </c>
      <c r="J21" s="199">
        <f t="shared" si="4"/>
        <v>500000000</v>
      </c>
      <c r="K21" s="199">
        <f t="shared" si="4"/>
        <v>1000000000</v>
      </c>
      <c r="L21" s="199">
        <f t="shared" si="4"/>
        <v>500000000</v>
      </c>
      <c r="M21" s="199">
        <f t="shared" si="4"/>
        <v>500000000</v>
      </c>
      <c r="N21" s="199">
        <f t="shared" si="4"/>
        <v>0</v>
      </c>
      <c r="O21" s="199">
        <f t="shared" si="4"/>
        <v>5117351066</v>
      </c>
      <c r="P21" s="199">
        <f t="shared" si="4"/>
        <v>0</v>
      </c>
      <c r="Q21" s="199">
        <f t="shared" si="4"/>
        <v>1099949865</v>
      </c>
      <c r="R21" s="199">
        <f t="shared" si="4"/>
        <v>-6201351066</v>
      </c>
      <c r="S21" s="199">
        <f t="shared" si="4"/>
        <v>0</v>
      </c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</row>
    <row r="22" spans="1:19" ht="12.75">
      <c r="A22" s="197"/>
      <c r="B22" s="200" t="s">
        <v>311</v>
      </c>
      <c r="C22" s="201">
        <v>0</v>
      </c>
      <c r="D22" s="201">
        <v>6015949865</v>
      </c>
      <c r="E22" s="201">
        <v>0</v>
      </c>
      <c r="F22" s="201">
        <v>1500000000</v>
      </c>
      <c r="G22" s="201">
        <v>500000000</v>
      </c>
      <c r="H22" s="201">
        <v>700000000</v>
      </c>
      <c r="I22" s="201">
        <v>800000000</v>
      </c>
      <c r="J22" s="201">
        <v>500000000</v>
      </c>
      <c r="K22" s="201">
        <v>1000000000</v>
      </c>
      <c r="L22" s="201">
        <v>500000000</v>
      </c>
      <c r="M22" s="201">
        <v>500000000</v>
      </c>
      <c r="N22" s="201"/>
      <c r="O22" s="201">
        <v>5117351066</v>
      </c>
      <c r="P22" s="201"/>
      <c r="Q22" s="201">
        <v>1099949865</v>
      </c>
      <c r="R22" s="189">
        <f>D22-SUM(F22:Q22)</f>
        <v>-6201351066</v>
      </c>
      <c r="S22" s="201">
        <v>0</v>
      </c>
    </row>
    <row r="23" spans="1:19" ht="13.5" thickBot="1">
      <c r="A23" s="202"/>
      <c r="B23" s="203" t="s">
        <v>312</v>
      </c>
      <c r="C23" s="204"/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/>
      <c r="O23" s="204">
        <v>0</v>
      </c>
      <c r="P23" s="204">
        <v>0</v>
      </c>
      <c r="Q23" s="204">
        <v>0</v>
      </c>
      <c r="R23" s="204">
        <v>0</v>
      </c>
      <c r="S23" s="204">
        <v>0</v>
      </c>
    </row>
    <row r="24" spans="1:19" ht="12.75">
      <c r="A24" s="187"/>
      <c r="B24" s="187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</row>
    <row r="25" spans="1:70" s="208" customFormat="1" ht="12.75">
      <c r="A25" s="206" t="s">
        <v>48</v>
      </c>
      <c r="B25" s="206" t="s">
        <v>313</v>
      </c>
      <c r="C25" s="207">
        <f>+C12+C21+C10</f>
        <v>48437904000</v>
      </c>
      <c r="D25" s="207">
        <f aca="true" t="shared" si="5" ref="D25:S25">+D12+D21</f>
        <v>11916260441</v>
      </c>
      <c r="E25" s="207">
        <f t="shared" si="5"/>
        <v>0</v>
      </c>
      <c r="F25" s="207">
        <f t="shared" si="5"/>
        <v>1512479042.3</v>
      </c>
      <c r="G25" s="207">
        <f t="shared" si="5"/>
        <v>500000000</v>
      </c>
      <c r="H25" s="207">
        <f t="shared" si="5"/>
        <v>700000000</v>
      </c>
      <c r="I25" s="207">
        <f t="shared" si="5"/>
        <v>800000000</v>
      </c>
      <c r="J25" s="207">
        <f t="shared" si="5"/>
        <v>500000000</v>
      </c>
      <c r="K25" s="207">
        <f t="shared" si="5"/>
        <v>1000000000</v>
      </c>
      <c r="L25" s="207">
        <f t="shared" si="5"/>
        <v>500000000</v>
      </c>
      <c r="M25" s="207">
        <f t="shared" si="5"/>
        <v>4959961081</v>
      </c>
      <c r="N25" s="207">
        <f t="shared" si="5"/>
        <v>0</v>
      </c>
      <c r="O25" s="207">
        <f t="shared" si="5"/>
        <v>5117351066</v>
      </c>
      <c r="P25" s="207">
        <f t="shared" si="5"/>
        <v>0</v>
      </c>
      <c r="Q25" s="207">
        <f t="shared" si="5"/>
        <v>1183949865</v>
      </c>
      <c r="R25" s="207">
        <f t="shared" si="5"/>
        <v>-6213830108.3</v>
      </c>
      <c r="S25" s="207">
        <f t="shared" si="5"/>
        <v>0</v>
      </c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</row>
    <row r="26" spans="1:19" ht="13.5" thickBot="1">
      <c r="A26" s="209"/>
      <c r="B26" s="202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</row>
    <row r="27" spans="1:19" ht="12.75">
      <c r="A27" s="211"/>
      <c r="B27" s="187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</row>
    <row r="28" spans="1:70" s="208" customFormat="1" ht="12.75">
      <c r="A28" s="212">
        <v>4</v>
      </c>
      <c r="B28" s="213" t="s">
        <v>314</v>
      </c>
      <c r="C28" s="207">
        <f>C31</f>
        <v>12451967000</v>
      </c>
      <c r="D28" s="207">
        <f aca="true" t="shared" si="6" ref="D28:S28">D31</f>
        <v>6163167457</v>
      </c>
      <c r="E28" s="207">
        <f t="shared" si="6"/>
        <v>0</v>
      </c>
      <c r="F28" s="207">
        <f t="shared" si="6"/>
        <v>10400570</v>
      </c>
      <c r="G28" s="207">
        <f>G31</f>
        <v>0</v>
      </c>
      <c r="H28" s="207">
        <f t="shared" si="6"/>
        <v>0</v>
      </c>
      <c r="I28" s="207">
        <f t="shared" si="6"/>
        <v>0</v>
      </c>
      <c r="J28" s="207">
        <f t="shared" si="6"/>
        <v>0</v>
      </c>
      <c r="K28" s="207">
        <f>K31</f>
        <v>0</v>
      </c>
      <c r="L28" s="207">
        <f t="shared" si="6"/>
        <v>0</v>
      </c>
      <c r="M28" s="207">
        <f t="shared" si="6"/>
        <v>0</v>
      </c>
      <c r="N28" s="207">
        <f t="shared" si="6"/>
        <v>0</v>
      </c>
      <c r="O28" s="207">
        <f>O31</f>
        <v>0</v>
      </c>
      <c r="P28" s="207">
        <f t="shared" si="6"/>
        <v>0</v>
      </c>
      <c r="Q28" s="207">
        <f t="shared" si="6"/>
        <v>0</v>
      </c>
      <c r="R28" s="207">
        <f>R31</f>
        <v>0</v>
      </c>
      <c r="S28" s="207">
        <f t="shared" si="6"/>
        <v>0</v>
      </c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</row>
    <row r="29" spans="1:19" ht="12.75">
      <c r="A29" s="196"/>
      <c r="B29" s="197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</row>
    <row r="30" spans="1:19" ht="12.75">
      <c r="A30" s="214"/>
      <c r="B30" s="197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</row>
    <row r="31" spans="1:70" s="181" customFormat="1" ht="12.75">
      <c r="A31" s="212">
        <v>4.1</v>
      </c>
      <c r="B31" s="188" t="s">
        <v>315</v>
      </c>
      <c r="C31" s="189">
        <f>C33</f>
        <v>12451967000</v>
      </c>
      <c r="D31" s="189">
        <f>D33</f>
        <v>6163167457</v>
      </c>
      <c r="E31" s="189">
        <f aca="true" t="shared" si="7" ref="E31:S31">E33</f>
        <v>0</v>
      </c>
      <c r="F31" s="189">
        <f t="shared" si="7"/>
        <v>10400570</v>
      </c>
      <c r="G31" s="189">
        <f t="shared" si="7"/>
        <v>0</v>
      </c>
      <c r="H31" s="189">
        <f t="shared" si="7"/>
        <v>0</v>
      </c>
      <c r="I31" s="189">
        <f t="shared" si="7"/>
        <v>0</v>
      </c>
      <c r="J31" s="189">
        <f t="shared" si="7"/>
        <v>0</v>
      </c>
      <c r="K31" s="189">
        <f t="shared" si="7"/>
        <v>0</v>
      </c>
      <c r="L31" s="189">
        <f>L33</f>
        <v>0</v>
      </c>
      <c r="M31" s="189">
        <f t="shared" si="7"/>
        <v>0</v>
      </c>
      <c r="N31" s="189">
        <f>N33</f>
        <v>0</v>
      </c>
      <c r="O31" s="189">
        <f t="shared" si="7"/>
        <v>0</v>
      </c>
      <c r="P31" s="189">
        <f t="shared" si="7"/>
        <v>0</v>
      </c>
      <c r="Q31" s="189">
        <f>Q33</f>
        <v>0</v>
      </c>
      <c r="R31" s="189">
        <f t="shared" si="7"/>
        <v>0</v>
      </c>
      <c r="S31" s="189">
        <f t="shared" si="7"/>
        <v>0</v>
      </c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</row>
    <row r="32" spans="1:19" ht="12.75">
      <c r="A32" s="214"/>
      <c r="B32" s="197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</row>
    <row r="33" spans="1:19" ht="12.75">
      <c r="A33" s="214" t="s">
        <v>316</v>
      </c>
      <c r="B33" s="197" t="s">
        <v>317</v>
      </c>
      <c r="C33" s="194">
        <v>12451967000</v>
      </c>
      <c r="D33" s="194">
        <v>6163167457</v>
      </c>
      <c r="E33" s="194">
        <v>0</v>
      </c>
      <c r="F33" s="194">
        <f>64100+10336470</f>
        <v>10400570</v>
      </c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</row>
    <row r="34" spans="1:21" ht="13.5" thickBot="1">
      <c r="A34" s="202"/>
      <c r="B34" s="202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U34" s="215"/>
    </row>
    <row r="35" spans="1:70" s="181" customFormat="1" ht="13.5" thickBot="1">
      <c r="A35" s="192">
        <v>5</v>
      </c>
      <c r="B35" s="166" t="s">
        <v>318</v>
      </c>
      <c r="C35" s="199">
        <f>+C36+C37</f>
        <v>36917615000</v>
      </c>
      <c r="D35" s="199">
        <f aca="true" t="shared" si="8" ref="D35:S35">+D36+D37</f>
        <v>6015949865</v>
      </c>
      <c r="E35" s="199">
        <f t="shared" si="8"/>
        <v>0</v>
      </c>
      <c r="F35" s="199">
        <f t="shared" si="8"/>
        <v>115425964</v>
      </c>
      <c r="G35" s="199">
        <f t="shared" si="8"/>
        <v>0</v>
      </c>
      <c r="H35" s="199">
        <f t="shared" si="8"/>
        <v>0</v>
      </c>
      <c r="I35" s="199">
        <f t="shared" si="8"/>
        <v>0</v>
      </c>
      <c r="J35" s="199">
        <f t="shared" si="8"/>
        <v>0</v>
      </c>
      <c r="K35" s="199">
        <f>+K36+K37</f>
        <v>0</v>
      </c>
      <c r="L35" s="199">
        <f>+L36+L37</f>
        <v>0</v>
      </c>
      <c r="M35" s="199">
        <f t="shared" si="8"/>
        <v>0</v>
      </c>
      <c r="N35" s="199">
        <f t="shared" si="8"/>
        <v>0</v>
      </c>
      <c r="O35" s="199">
        <f t="shared" si="8"/>
        <v>0</v>
      </c>
      <c r="P35" s="199">
        <f t="shared" si="8"/>
        <v>0</v>
      </c>
      <c r="Q35" s="199">
        <f t="shared" si="8"/>
        <v>0</v>
      </c>
      <c r="R35" s="199">
        <f t="shared" si="8"/>
        <v>1026192771.28</v>
      </c>
      <c r="S35" s="199">
        <f t="shared" si="8"/>
        <v>0</v>
      </c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</row>
    <row r="36" spans="1:19" ht="12.75">
      <c r="A36" s="197"/>
      <c r="B36" s="200" t="s">
        <v>319</v>
      </c>
      <c r="C36" s="216">
        <f>774859000+33839078000</f>
        <v>34613937000</v>
      </c>
      <c r="D36" s="201">
        <v>4972275003.72</v>
      </c>
      <c r="E36" s="201">
        <v>0</v>
      </c>
      <c r="F36" s="201">
        <f>14560000+83383874</f>
        <v>97943874</v>
      </c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194"/>
      <c r="S36" s="201"/>
    </row>
    <row r="37" spans="1:19" ht="13.5" thickBot="1">
      <c r="A37" s="202"/>
      <c r="B37" s="203" t="s">
        <v>320</v>
      </c>
      <c r="C37" s="216">
        <v>2303678000</v>
      </c>
      <c r="D37" s="204">
        <v>1043674861.28</v>
      </c>
      <c r="E37" s="204">
        <v>0</v>
      </c>
      <c r="F37" s="204">
        <v>17482090</v>
      </c>
      <c r="G37" s="204"/>
      <c r="H37" s="204"/>
      <c r="I37" s="204"/>
      <c r="J37" s="204"/>
      <c r="K37" s="204"/>
      <c r="L37" s="204"/>
      <c r="M37" s="204"/>
      <c r="N37" s="204"/>
      <c r="O37" s="204"/>
      <c r="P37" s="204">
        <v>0</v>
      </c>
      <c r="Q37" s="204"/>
      <c r="R37" s="189">
        <f>D37-SUM(F37:Q37)-S37</f>
        <v>1026192771.28</v>
      </c>
      <c r="S37" s="204"/>
    </row>
    <row r="38" spans="1:19" ht="13.5" thickBot="1">
      <c r="A38" s="202"/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</row>
    <row r="39" spans="1:19" ht="12.75">
      <c r="A39" s="187"/>
      <c r="B39" s="187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</row>
    <row r="40" spans="1:70" s="181" customFormat="1" ht="12.75">
      <c r="A40" s="206" t="s">
        <v>321</v>
      </c>
      <c r="B40" s="206" t="s">
        <v>322</v>
      </c>
      <c r="C40" s="189">
        <f>+C28+C35-931678000</f>
        <v>48437904000</v>
      </c>
      <c r="D40" s="189">
        <f aca="true" t="shared" si="9" ref="D40:S40">+D28+D35</f>
        <v>12179117322</v>
      </c>
      <c r="E40" s="189">
        <f t="shared" si="9"/>
        <v>0</v>
      </c>
      <c r="F40" s="189">
        <f t="shared" si="9"/>
        <v>125826534</v>
      </c>
      <c r="G40" s="189">
        <f t="shared" si="9"/>
        <v>0</v>
      </c>
      <c r="H40" s="189">
        <f t="shared" si="9"/>
        <v>0</v>
      </c>
      <c r="I40" s="189">
        <f t="shared" si="9"/>
        <v>0</v>
      </c>
      <c r="J40" s="189">
        <f t="shared" si="9"/>
        <v>0</v>
      </c>
      <c r="K40" s="189">
        <f t="shared" si="9"/>
        <v>0</v>
      </c>
      <c r="L40" s="189">
        <f>+L28+L35</f>
        <v>0</v>
      </c>
      <c r="M40" s="189">
        <f t="shared" si="9"/>
        <v>0</v>
      </c>
      <c r="N40" s="189">
        <f t="shared" si="9"/>
        <v>0</v>
      </c>
      <c r="O40" s="189">
        <f t="shared" si="9"/>
        <v>0</v>
      </c>
      <c r="P40" s="189">
        <f t="shared" si="9"/>
        <v>0</v>
      </c>
      <c r="Q40" s="189">
        <f t="shared" si="9"/>
        <v>0</v>
      </c>
      <c r="R40" s="189">
        <f t="shared" si="9"/>
        <v>1026192771.28</v>
      </c>
      <c r="S40" s="189">
        <f t="shared" si="9"/>
        <v>0</v>
      </c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</row>
    <row r="41" spans="1:70" s="181" customFormat="1" ht="13.5" thickBot="1">
      <c r="A41" s="217"/>
      <c r="B41" s="217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</row>
    <row r="42" spans="1:70" s="181" customFormat="1" ht="12.75">
      <c r="A42" s="218"/>
      <c r="B42" s="218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</row>
    <row r="43" spans="1:70" s="181" customFormat="1" ht="13.5" thickBot="1">
      <c r="A43" s="217" t="s">
        <v>323</v>
      </c>
      <c r="B43" s="217" t="s">
        <v>324</v>
      </c>
      <c r="C43" s="191">
        <f aca="true" t="shared" si="10" ref="C43:Q43">+C25-C40</f>
        <v>0</v>
      </c>
      <c r="D43" s="191">
        <f t="shared" si="10"/>
        <v>-262856881</v>
      </c>
      <c r="E43" s="191">
        <f t="shared" si="10"/>
        <v>0</v>
      </c>
      <c r="F43" s="191">
        <f t="shared" si="10"/>
        <v>1386652508.3</v>
      </c>
      <c r="G43" s="191">
        <f t="shared" si="10"/>
        <v>500000000</v>
      </c>
      <c r="H43" s="191">
        <f t="shared" si="10"/>
        <v>700000000</v>
      </c>
      <c r="I43" s="191">
        <f t="shared" si="10"/>
        <v>800000000</v>
      </c>
      <c r="J43" s="191">
        <f t="shared" si="10"/>
        <v>500000000</v>
      </c>
      <c r="K43" s="191">
        <f t="shared" si="10"/>
        <v>1000000000</v>
      </c>
      <c r="L43" s="191">
        <f t="shared" si="10"/>
        <v>500000000</v>
      </c>
      <c r="M43" s="191">
        <f t="shared" si="10"/>
        <v>4959961081</v>
      </c>
      <c r="N43" s="191">
        <f t="shared" si="10"/>
        <v>0</v>
      </c>
      <c r="O43" s="191">
        <f t="shared" si="10"/>
        <v>5117351066</v>
      </c>
      <c r="P43" s="191">
        <f t="shared" si="10"/>
        <v>0</v>
      </c>
      <c r="Q43" s="191">
        <f t="shared" si="10"/>
        <v>1183949865</v>
      </c>
      <c r="R43" s="191">
        <v>0</v>
      </c>
      <c r="S43" s="191">
        <v>0</v>
      </c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</row>
    <row r="44" spans="1:70" s="181" customFormat="1" ht="12.75">
      <c r="A44" s="218"/>
      <c r="B44" s="218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</row>
    <row r="45" spans="1:70" s="181" customFormat="1" ht="13.5" thickBot="1">
      <c r="A45" s="217" t="s">
        <v>325</v>
      </c>
      <c r="B45" s="217" t="s">
        <v>326</v>
      </c>
      <c r="C45" s="191">
        <f aca="true" t="shared" si="11" ref="C45:Q45">+C10+C43</f>
        <v>34613937000</v>
      </c>
      <c r="D45" s="191">
        <f t="shared" si="11"/>
        <v>-262856881</v>
      </c>
      <c r="E45" s="191">
        <f t="shared" si="11"/>
        <v>0</v>
      </c>
      <c r="F45" s="191">
        <f t="shared" si="11"/>
        <v>35454834491.03</v>
      </c>
      <c r="G45" s="191">
        <f t="shared" si="11"/>
        <v>35954834491.03</v>
      </c>
      <c r="H45" s="191">
        <f t="shared" si="11"/>
        <v>36654834491.03</v>
      </c>
      <c r="I45" s="191">
        <f t="shared" si="11"/>
        <v>37454834491.03</v>
      </c>
      <c r="J45" s="191">
        <f t="shared" si="11"/>
        <v>37954834491.03</v>
      </c>
      <c r="K45" s="191">
        <f t="shared" si="11"/>
        <v>38954834491.03</v>
      </c>
      <c r="L45" s="191">
        <f t="shared" si="11"/>
        <v>39454834491.03</v>
      </c>
      <c r="M45" s="191">
        <f t="shared" si="11"/>
        <v>44414795572.03</v>
      </c>
      <c r="N45" s="191">
        <f t="shared" si="11"/>
        <v>44414795572.03</v>
      </c>
      <c r="O45" s="191">
        <f t="shared" si="11"/>
        <v>49532146638.03</v>
      </c>
      <c r="P45" s="191">
        <f t="shared" si="11"/>
        <v>49532146638.03</v>
      </c>
      <c r="Q45" s="191">
        <f t="shared" si="11"/>
        <v>50716096503.03</v>
      </c>
      <c r="R45" s="191">
        <v>0</v>
      </c>
      <c r="S45" s="191">
        <v>0</v>
      </c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</row>
    <row r="46" spans="1:70" s="181" customFormat="1" ht="12.75">
      <c r="A46" s="218"/>
      <c r="B46" s="218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</row>
    <row r="47" spans="1:70" s="181" customFormat="1" ht="13.5" thickBot="1">
      <c r="A47" s="217" t="s">
        <v>327</v>
      </c>
      <c r="B47" s="217" t="s">
        <v>328</v>
      </c>
      <c r="C47" s="191">
        <v>0</v>
      </c>
      <c r="D47" s="191">
        <v>0</v>
      </c>
      <c r="E47" s="191">
        <v>0</v>
      </c>
      <c r="F47" s="191">
        <v>0</v>
      </c>
      <c r="G47" s="191">
        <v>0</v>
      </c>
      <c r="H47" s="191">
        <v>0</v>
      </c>
      <c r="I47" s="191">
        <v>0</v>
      </c>
      <c r="J47" s="191">
        <v>0</v>
      </c>
      <c r="K47" s="191">
        <v>0</v>
      </c>
      <c r="L47" s="191">
        <v>0</v>
      </c>
      <c r="M47" s="191">
        <v>0</v>
      </c>
      <c r="N47" s="191">
        <v>0</v>
      </c>
      <c r="O47" s="191">
        <v>0</v>
      </c>
      <c r="P47" s="191">
        <v>0</v>
      </c>
      <c r="Q47" s="191">
        <v>0</v>
      </c>
      <c r="R47" s="191">
        <v>0</v>
      </c>
      <c r="S47" s="191">
        <v>0</v>
      </c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</row>
    <row r="48" spans="1:70" s="181" customFormat="1" ht="12.75">
      <c r="A48" s="218"/>
      <c r="B48" s="218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</row>
    <row r="49" spans="1:19" ht="13.5" thickBot="1">
      <c r="A49" s="217" t="s">
        <v>329</v>
      </c>
      <c r="B49" s="217" t="s">
        <v>330</v>
      </c>
      <c r="C49" s="191">
        <f>+C45-C47</f>
        <v>34613937000</v>
      </c>
      <c r="D49" s="191">
        <f>+D45-D47</f>
        <v>-262856881</v>
      </c>
      <c r="E49" s="191">
        <f aca="true" t="shared" si="12" ref="E49:Q49">+E45-E47</f>
        <v>0</v>
      </c>
      <c r="F49" s="191">
        <f t="shared" si="12"/>
        <v>35454834491.03</v>
      </c>
      <c r="G49" s="191">
        <f t="shared" si="12"/>
        <v>35954834491.03</v>
      </c>
      <c r="H49" s="191">
        <f t="shared" si="12"/>
        <v>36654834491.03</v>
      </c>
      <c r="I49" s="191">
        <f t="shared" si="12"/>
        <v>37454834491.03</v>
      </c>
      <c r="J49" s="191">
        <f t="shared" si="12"/>
        <v>37954834491.03</v>
      </c>
      <c r="K49" s="191">
        <f t="shared" si="12"/>
        <v>38954834491.03</v>
      </c>
      <c r="L49" s="191">
        <f t="shared" si="12"/>
        <v>39454834491.03</v>
      </c>
      <c r="M49" s="191">
        <f t="shared" si="12"/>
        <v>44414795572.03</v>
      </c>
      <c r="N49" s="191">
        <f t="shared" si="12"/>
        <v>44414795572.03</v>
      </c>
      <c r="O49" s="191">
        <f t="shared" si="12"/>
        <v>49532146638.03</v>
      </c>
      <c r="P49" s="191">
        <f t="shared" si="12"/>
        <v>49532146638.03</v>
      </c>
      <c r="Q49" s="191">
        <f t="shared" si="12"/>
        <v>50716096503.03</v>
      </c>
      <c r="R49" s="191">
        <v>0</v>
      </c>
      <c r="S49" s="191">
        <v>0</v>
      </c>
    </row>
    <row r="50" ht="12.75">
      <c r="B50" s="219"/>
    </row>
    <row r="51" ht="12.75">
      <c r="B51" s="219"/>
    </row>
    <row r="52" spans="2:6" ht="12.75">
      <c r="B52" s="219"/>
      <c r="C52" s="225">
        <f>C40-C25</f>
        <v>0</v>
      </c>
      <c r="F52" s="225">
        <f>F40-125826534</f>
        <v>0</v>
      </c>
    </row>
    <row r="53" ht="12.75">
      <c r="B53" s="219"/>
    </row>
    <row r="54" ht="12.75">
      <c r="B54" s="219"/>
    </row>
    <row r="55" ht="12.75">
      <c r="B55" s="219"/>
    </row>
    <row r="56" ht="12.75">
      <c r="R56" s="183" t="s">
        <v>331</v>
      </c>
    </row>
    <row r="58" spans="2:70" ht="12.75">
      <c r="B58" s="181" t="s">
        <v>334</v>
      </c>
      <c r="C58" s="220"/>
      <c r="N58" s="181" t="s">
        <v>332</v>
      </c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</row>
    <row r="59" spans="2:70" ht="12.75">
      <c r="B59" s="181" t="s">
        <v>335</v>
      </c>
      <c r="C59" s="220"/>
      <c r="N59" s="181" t="s">
        <v>333</v>
      </c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22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dardila</dc:creator>
  <cp:keywords/>
  <dc:description/>
  <cp:lastModifiedBy>Usuario Teusaquillo</cp:lastModifiedBy>
  <cp:lastPrinted>2008-05-12T15:41:44Z</cp:lastPrinted>
  <dcterms:created xsi:type="dcterms:W3CDTF">2003-09-19T14:22:42Z</dcterms:created>
  <dcterms:modified xsi:type="dcterms:W3CDTF">2017-02-08T22:07:12Z</dcterms:modified>
  <cp:category/>
  <cp:version/>
  <cp:contentType/>
  <cp:contentStatus/>
</cp:coreProperties>
</file>