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gobiernobogota-my.sharepoint.com/personal/yamile_espinosa_gobiernobogota_gov_co/Documents/VIGENCIA 2022/PLANES DE GESTION 2022/Alcaldias Locales/13_Teusaquillo/"/>
    </mc:Choice>
  </mc:AlternateContent>
  <xr:revisionPtr revIDLastSave="308" documentId="13_ncr:1_{7D4C9BBC-49B3-46DB-BDBB-E98593C55B5D}" xr6:coauthVersionLast="47" xr6:coauthVersionMax="47" xr10:uidLastSave="{193F176D-B2F5-4596-9F41-E5088BC31EEC}"/>
  <bookViews>
    <workbookView xWindow="-120" yWindow="-120" windowWidth="29040" windowHeight="15840" xr2:uid="{A2F85664-4A27-4D3D-88FC-9F8B3325025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6" i="1" l="1"/>
  <c r="AR35" i="1"/>
  <c r="AD39" i="1" l="1"/>
  <c r="AD38" i="1"/>
  <c r="AD36" i="1"/>
  <c r="AD35" i="1"/>
  <c r="AD34" i="1"/>
  <c r="AD32" i="1"/>
  <c r="AD31" i="1"/>
  <c r="AD30" i="1"/>
  <c r="AD29" i="1"/>
  <c r="AD28" i="1"/>
  <c r="AD27" i="1"/>
  <c r="AD26" i="1"/>
  <c r="AD25" i="1"/>
  <c r="AD24" i="1"/>
  <c r="AD23" i="1"/>
  <c r="AD22" i="1"/>
  <c r="AD21" i="1"/>
  <c r="AD19" i="1"/>
  <c r="AD20" i="1"/>
  <c r="X39" i="1"/>
  <c r="AD40" i="1" l="1"/>
  <c r="AD33" i="1"/>
  <c r="AR26" i="1"/>
  <c r="AS26" i="1" s="1"/>
  <c r="AR31" i="1"/>
  <c r="AS31" i="1"/>
  <c r="AR32" i="1"/>
  <c r="AS32" i="1" s="1"/>
  <c r="Y26" i="1"/>
  <c r="Y31" i="1"/>
  <c r="Y32" i="1"/>
  <c r="X24" i="1"/>
  <c r="AS39" i="1"/>
  <c r="AS40" i="1" s="1"/>
  <c r="AS41" i="1" s="1"/>
  <c r="AS38" i="1"/>
  <c r="AS37" i="1"/>
  <c r="AS36" i="1"/>
  <c r="AS35" i="1"/>
  <c r="AS34" i="1"/>
  <c r="Y39" i="1"/>
  <c r="Y40" i="1" s="1"/>
  <c r="Y38" i="1"/>
  <c r="Y37" i="1"/>
  <c r="Y35" i="1"/>
  <c r="AR30" i="1"/>
  <c r="AS30" i="1" s="1"/>
  <c r="AR29" i="1"/>
  <c r="AS29" i="1" s="1"/>
  <c r="AR28" i="1"/>
  <c r="AS28" i="1" s="1"/>
  <c r="AR27" i="1"/>
  <c r="AS27" i="1" s="1"/>
  <c r="AR25" i="1"/>
  <c r="AS25" i="1"/>
  <c r="AR24" i="1"/>
  <c r="AS24" i="1" s="1"/>
  <c r="AS23" i="1"/>
  <c r="AS22" i="1"/>
  <c r="AS21" i="1"/>
  <c r="AS20" i="1"/>
  <c r="AS19" i="1"/>
  <c r="Y30" i="1"/>
  <c r="Y29" i="1"/>
  <c r="Y28" i="1"/>
  <c r="Y27" i="1"/>
  <c r="Y33" i="1" s="1"/>
  <c r="Y25" i="1"/>
  <c r="Y24" i="1"/>
  <c r="Y23" i="1"/>
  <c r="Y22" i="1"/>
  <c r="Y21" i="1"/>
  <c r="Y20" i="1"/>
  <c r="AQ39" i="1"/>
  <c r="AL39" i="1"/>
  <c r="AG39" i="1"/>
  <c r="AB39" i="1"/>
  <c r="W39" i="1"/>
  <c r="AQ38" i="1"/>
  <c r="AL38" i="1"/>
  <c r="AG38" i="1"/>
  <c r="AB38" i="1"/>
  <c r="W38" i="1"/>
  <c r="AQ37" i="1"/>
  <c r="AL37" i="1"/>
  <c r="AG37" i="1"/>
  <c r="AB37" i="1"/>
  <c r="W37" i="1"/>
  <c r="AQ36" i="1"/>
  <c r="AL36" i="1"/>
  <c r="AG36" i="1"/>
  <c r="AB36" i="1"/>
  <c r="W36" i="1"/>
  <c r="AQ35" i="1"/>
  <c r="AL35" i="1"/>
  <c r="AG35" i="1"/>
  <c r="AB35" i="1"/>
  <c r="W35" i="1"/>
  <c r="AQ34" i="1"/>
  <c r="AL34" i="1"/>
  <c r="AG34" i="1"/>
  <c r="AB34" i="1"/>
  <c r="W34" i="1"/>
  <c r="P32" i="1"/>
  <c r="AQ32" i="1"/>
  <c r="P31" i="1"/>
  <c r="AQ31" i="1"/>
  <c r="P30" i="1"/>
  <c r="AQ30" i="1"/>
  <c r="P29" i="1"/>
  <c r="AQ29" i="1"/>
  <c r="P28" i="1"/>
  <c r="AQ28" i="1"/>
  <c r="P27" i="1"/>
  <c r="AQ27" i="1"/>
  <c r="AN40" i="1"/>
  <c r="AI40" i="1"/>
  <c r="AL32" i="1"/>
  <c r="AN32" i="1"/>
  <c r="AG32" i="1"/>
  <c r="AI32" i="1"/>
  <c r="AB32" i="1"/>
  <c r="W32" i="1"/>
  <c r="AL31" i="1"/>
  <c r="AN31" i="1"/>
  <c r="AG31" i="1"/>
  <c r="AI31" i="1"/>
  <c r="AB31" i="1"/>
  <c r="W31" i="1"/>
  <c r="AL30" i="1"/>
  <c r="AN30" i="1"/>
  <c r="AG30" i="1"/>
  <c r="AI30" i="1"/>
  <c r="AB30" i="1"/>
  <c r="W30" i="1"/>
  <c r="AL29" i="1"/>
  <c r="AN29" i="1"/>
  <c r="AG29" i="1"/>
  <c r="AI29" i="1"/>
  <c r="AB29" i="1"/>
  <c r="W29" i="1"/>
  <c r="AL28" i="1"/>
  <c r="AN28" i="1"/>
  <c r="AG28" i="1"/>
  <c r="AI28" i="1"/>
  <c r="AB28" i="1"/>
  <c r="W28" i="1"/>
  <c r="AL27" i="1"/>
  <c r="AN27" i="1"/>
  <c r="AG27" i="1"/>
  <c r="AI27" i="1"/>
  <c r="AB27" i="1"/>
  <c r="W27" i="1"/>
  <c r="AL26" i="1"/>
  <c r="AN26" i="1"/>
  <c r="AG26" i="1"/>
  <c r="AI26" i="1"/>
  <c r="AB26" i="1"/>
  <c r="W26" i="1"/>
  <c r="P26" i="1"/>
  <c r="AQ26" i="1"/>
  <c r="AL25" i="1"/>
  <c r="AN25" i="1"/>
  <c r="AG25" i="1"/>
  <c r="AI25" i="1"/>
  <c r="AB25" i="1"/>
  <c r="W25" i="1"/>
  <c r="P25" i="1"/>
  <c r="AQ25" i="1"/>
  <c r="AL24" i="1"/>
  <c r="AN24" i="1"/>
  <c r="AG24" i="1"/>
  <c r="AI24" i="1"/>
  <c r="AB24" i="1"/>
  <c r="W24" i="1"/>
  <c r="P24" i="1"/>
  <c r="AQ24" i="1"/>
  <c r="AL23" i="1"/>
  <c r="AN23" i="1"/>
  <c r="AG23" i="1"/>
  <c r="AI23" i="1"/>
  <c r="AB23" i="1"/>
  <c r="W23" i="1"/>
  <c r="P23" i="1"/>
  <c r="AQ23" i="1"/>
  <c r="AL22" i="1"/>
  <c r="AN22" i="1"/>
  <c r="AG22" i="1"/>
  <c r="AI22" i="1"/>
  <c r="AB22" i="1"/>
  <c r="W22" i="1"/>
  <c r="P22" i="1"/>
  <c r="AQ22" i="1"/>
  <c r="AL21" i="1"/>
  <c r="AN21" i="1"/>
  <c r="AG21" i="1"/>
  <c r="AI21" i="1"/>
  <c r="AB21" i="1"/>
  <c r="W21" i="1"/>
  <c r="P21" i="1"/>
  <c r="AQ21" i="1"/>
  <c r="AL20" i="1"/>
  <c r="AN20" i="1"/>
  <c r="AG20" i="1"/>
  <c r="AI20" i="1"/>
  <c r="AB20" i="1"/>
  <c r="W20" i="1"/>
  <c r="P20" i="1"/>
  <c r="AQ20" i="1"/>
  <c r="AL19" i="1"/>
  <c r="AN19" i="1"/>
  <c r="AG19" i="1"/>
  <c r="AI19" i="1"/>
  <c r="AB19" i="1"/>
  <c r="P19" i="1"/>
  <c r="AQ19" i="1"/>
  <c r="AI33" i="1"/>
  <c r="AI41" i="1"/>
  <c r="AN33" i="1"/>
  <c r="AN41" i="1"/>
  <c r="AD41" i="1" l="1"/>
  <c r="Y41" i="1"/>
  <c r="AS33" i="1"/>
</calcChain>
</file>

<file path=xl/sharedStrings.xml><?xml version="1.0" encoding="utf-8"?>
<sst xmlns="http://schemas.openxmlformats.org/spreadsheetml/2006/main" count="495" uniqueCount="268">
  <si>
    <t>VIGENCIA DE LA PLANEACIÓN 2022</t>
  </si>
  <si>
    <t>PROCESOS ASOCIADOS</t>
  </si>
  <si>
    <t>CONTROL DE CAMBIOS</t>
  </si>
  <si>
    <t>VERSIÓN</t>
  </si>
  <si>
    <t>FECHA</t>
  </si>
  <si>
    <t>DESCRIPCIÓN DE LA MODIFICACIÓN</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</si>
  <si>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</si>
  <si>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</si>
  <si>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</si>
  <si>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</si>
  <si>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</si>
  <si>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</si>
  <si>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</si>
  <si>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</si>
  <si>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</si>
  <si>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</si>
  <si>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</si>
  <si>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</si>
  <si>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</si>
  <si>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</si>
  <si>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</si>
  <si>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</si>
  <si>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</si>
  <si>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</si>
  <si>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</si>
  <si>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</si>
  <si>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</si>
  <si>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</si>
  <si>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</si>
  <si>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</si>
  <si>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</si>
  <si>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</si>
  <si>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</si>
  <si>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</si>
  <si>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</si>
  <si>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</si>
  <si>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</si>
  <si>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</si>
  <si>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</si>
  <si>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</si>
  <si>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</si>
  <si>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</si>
  <si>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</si>
  <si>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</si>
  <si>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</si>
  <si>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</si>
  <si>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</si>
  <si>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</si>
  <si>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</si>
  <si>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</si>
  <si>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</si>
  <si>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</si>
  <si>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Creciente</t>
  </si>
  <si>
    <t>Porcentaje</t>
  </si>
  <si>
    <t xml:space="preserve">Efectividad </t>
  </si>
  <si>
    <t>Reporte trimestral de avance del Plan de Desarrollo Local - PDL</t>
  </si>
  <si>
    <t>MUSI</t>
  </si>
  <si>
    <t>Alcaldía Local - Área de Gestión del Desarrollo, Adminsitrativa y Financiera</t>
  </si>
  <si>
    <t>Matriz MUSI</t>
  </si>
  <si>
    <t>Dirección para la Gestión del Desarrollo Local</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</si>
  <si>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</si>
  <si>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</si>
  <si>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</si>
  <si>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</si>
  <si>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</si>
  <si>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</si>
  <si>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</si>
  <si>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</si>
  <si>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Porcentaje de giros acumulados de obligaciones por pagar de la vigencia 2020 y anteriores</t>
  </si>
  <si>
    <t>(Giros acumulados/Presupuesto comprometido constituido como obligaciones por pagar de la vigencia 2020 y anteriores)*100</t>
  </si>
  <si>
    <t>Porcentaje de compromiso del presupuesto de inversión directa de la vigencia 2021</t>
  </si>
  <si>
    <t>(Valor de RP de inversión directa de la vigencia  / Valor total del presupuesto de inversión directa de la Vigencia)*100</t>
  </si>
  <si>
    <t>Reporte de ejecución presupuestal BOGDATA</t>
  </si>
  <si>
    <t>Porcentaje de giros acumulados</t>
  </si>
  <si>
    <t>(Giros acumulados de inversión directa/Presupuesto disponible de inversión directa de la vigencia)*100</t>
  </si>
  <si>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</si>
  <si>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</si>
  <si>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</si>
  <si>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</si>
  <si>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</si>
  <si>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</si>
  <si>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</si>
  <si>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</si>
  <si>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</si>
  <si>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</si>
  <si>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</si>
  <si>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</si>
  <si>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</si>
  <si>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</si>
  <si>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</si>
  <si>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</si>
  <si>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</si>
  <si>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Inspección, Vigilancia y Control</t>
  </si>
  <si>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</si>
  <si>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</si>
  <si>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</si>
  <si>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</si>
  <si>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</si>
  <si>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</si>
  <si>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</si>
  <si>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</si>
  <si>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Reporte de seguimiento del Aplicativo ARCO</t>
  </si>
  <si>
    <t>Dirección para la Gestión Policiva</t>
  </si>
  <si>
    <t>Fallos de fondo en primera instancia proferidos</t>
  </si>
  <si>
    <t>Número de Fallos de fondo en primera instancia proferidos</t>
  </si>
  <si>
    <t>Fallos de fondo</t>
  </si>
  <si>
    <t>Reporte de seguimiento de fallos de fondo de actuaciones de policía</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</si>
  <si>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</si>
  <si>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</si>
  <si>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</si>
  <si>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</si>
  <si>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</si>
  <si>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</si>
  <si>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Actuaciones Administrativas terminadas hasta la primera instancia</t>
  </si>
  <si>
    <t>Número de Actuaciones Administrativas terminadas hasta la primera instancia</t>
  </si>
  <si>
    <t>Actuaciones administrativas terminadas por vía gubernativa</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</si>
  <si>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</si>
  <si>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</si>
  <si>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</si>
  <si>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</si>
  <si>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</si>
  <si>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Acciones de control u operativos en materia actividad económica realizadas</t>
  </si>
  <si>
    <t>Número de Acciones de control u operativos en materia actividad económica realizadas</t>
  </si>
  <si>
    <t>TOTAL METAS PROCESOS ALCALDÍA (80%)</t>
  </si>
  <si>
    <t>Fortalecer la gestión institucional aumentando las capacidades de la entidad para la planeación, seguimiento y ejecución de sus metas y recursos, y la gestión del talento humano.</t>
  </si>
  <si>
    <t>TOTAL PLAN DE GESTIÓN (100%)</t>
  </si>
  <si>
    <t>METODO DE VERIFICACIÓN PARA EL SEGUIMIENTO</t>
  </si>
  <si>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</si>
  <si>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</si>
  <si>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</si>
  <si>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r>
      <t xml:space="preserve">Realizar </t>
    </r>
    <r>
      <rPr>
        <b/>
        <sz val="11"/>
        <color theme="1"/>
        <rFont val="Calibri Light"/>
        <family val="2"/>
        <scheme val="major"/>
      </rPr>
      <t>8.460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</si>
  <si>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r>
      <t>Proferir</t>
    </r>
    <r>
      <rPr>
        <b/>
        <sz val="11"/>
        <color theme="1"/>
        <rFont val="Calibri Light"/>
        <family val="2"/>
        <scheme val="major"/>
      </rPr>
      <t xml:space="preserve"> 4.320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</si>
  <si>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t>FORMULACIÓN Y SEGUIMIENTO PLANES DE GESTIÓN NIVEL LOCAL
ALCALDÍA LOCAL DE TEUSAQUILLO</t>
  </si>
  <si>
    <r>
      <t>Girar mínimo el </t>
    </r>
    <r>
      <rPr>
        <b/>
        <sz val="11"/>
        <color theme="1"/>
        <rFont val="Calibri Light"/>
        <family val="2"/>
      </rPr>
      <t>40%</t>
    </r>
    <r>
      <rPr>
        <sz val="11"/>
        <color theme="1"/>
        <rFont val="Calibri Light"/>
        <family val="2"/>
      </rPr>
      <t xml:space="preserve"> del presupuesto comprometido constituido como obligaciones por pagar de la vigencia 2020 y anteriores.
</t>
    </r>
  </si>
  <si>
    <r>
      <t xml:space="preserve">Registrar en el sistema SIPSE Local, el </t>
    </r>
    <r>
      <rPr>
        <b/>
        <sz val="11"/>
        <color theme="1"/>
        <rFont val="Calibri Light"/>
        <family val="2"/>
      </rPr>
      <t>98%</t>
    </r>
    <r>
      <rPr>
        <sz val="11"/>
        <color theme="1"/>
        <rFont val="Calibri Light"/>
        <family val="2"/>
      </rPr>
      <t xml:space="preserve"> de los contratos publicados en la plataforma SECOP I y II de la vigencia. </t>
    </r>
  </si>
  <si>
    <r>
      <t xml:space="preserve">Realizar </t>
    </r>
    <r>
      <rPr>
        <b/>
        <sz val="11"/>
        <color theme="1"/>
        <rFont val="Calibri Light"/>
        <family val="1"/>
        <scheme val="major"/>
      </rPr>
      <t>56</t>
    </r>
    <r>
      <rPr>
        <sz val="11"/>
        <color indexed="8"/>
        <rFont val="Calibri Light"/>
        <family val="2"/>
      </rPr>
      <t xml:space="preserve"> operativos de inspección, vigilancia y control en materia de integridad del espacio público</t>
    </r>
  </si>
  <si>
    <r>
      <t xml:space="preserve">Realizar </t>
    </r>
    <r>
      <rPr>
        <b/>
        <sz val="11"/>
        <color theme="1"/>
        <rFont val="Calibri Light"/>
        <family val="2"/>
        <scheme val="major"/>
      </rPr>
      <t>102</t>
    </r>
    <r>
      <rPr>
        <sz val="11"/>
        <color indexed="8"/>
        <rFont val="Calibri Light"/>
        <family val="2"/>
      </rPr>
      <t xml:space="preserve"> operativos de inspección, vigilancia y control en materia de actividad económica </t>
    </r>
  </si>
  <si>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</si>
  <si>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</si>
  <si>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</si>
  <si>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</si>
  <si>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</si>
  <si>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</si>
  <si>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</si>
  <si>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</si>
  <si>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</si>
  <si>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</si>
  <si>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</si>
  <si>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</si>
  <si>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</si>
  <si>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</si>
  <si>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</si>
  <si>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</si>
  <si>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</si>
  <si>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</si>
  <si>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</si>
  <si>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</si>
  <si>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</si>
  <si>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</si>
  <si>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</si>
  <si>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</si>
  <si>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</si>
  <si>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</si>
  <si>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</si>
  <si>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</si>
  <si>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</si>
  <si>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</si>
  <si>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</si>
  <si>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</si>
  <si>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</si>
  <si>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</si>
  <si>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</si>
  <si>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</si>
  <si>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</si>
  <si>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</si>
  <si>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</si>
  <si>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</si>
  <si>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</si>
  <si>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</si>
  <si>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</si>
  <si>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</si>
  <si>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</si>
  <si>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</si>
  <si>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</si>
  <si>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</si>
  <si>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</si>
  <si>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</si>
  <si>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</si>
  <si>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</si>
  <si>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</si>
  <si>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</si>
  <si>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</si>
  <si>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</si>
  <si>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r>
      <t xml:space="preserve">Terminar (archivar) </t>
    </r>
    <r>
      <rPr>
        <b/>
        <sz val="11"/>
        <rFont val="Calibri Light"/>
        <family val="2"/>
        <scheme val="major"/>
      </rPr>
      <t>183</t>
    </r>
    <r>
      <rPr>
        <b/>
        <sz val="11"/>
        <rFont val="Calibri Light"/>
        <family val="2"/>
      </rPr>
      <t xml:space="preserve"> </t>
    </r>
    <r>
      <rPr>
        <sz val="11"/>
        <rFont val="Calibri Light"/>
        <family val="2"/>
      </rPr>
      <t>actuaciones administrativas activas</t>
    </r>
  </si>
  <si>
    <r>
      <t xml:space="preserve">Terminar </t>
    </r>
    <r>
      <rPr>
        <b/>
        <sz val="11"/>
        <rFont val="Calibri Light"/>
        <family val="2"/>
        <scheme val="major"/>
      </rPr>
      <t>270</t>
    </r>
    <r>
      <rPr>
        <sz val="11"/>
        <rFont val="Calibri Light"/>
        <family val="2"/>
        <scheme val="major"/>
      </rPr>
      <t xml:space="preserve"> </t>
    </r>
    <r>
      <rPr>
        <sz val="11"/>
        <rFont val="Calibri Light"/>
        <family val="2"/>
      </rPr>
      <t>actuaciones administrativas en primera instancia</t>
    </r>
  </si>
  <si>
    <t>% resultado de la Alcaldía Local al 31 de diciembre de 2021</t>
  </si>
  <si>
    <t>Código Formato: PLE-PIN-F018
Versión: 5
Vigencia desde: 31 de enero de 2022
Caso HOLA: 222703</t>
  </si>
  <si>
    <r>
      <t xml:space="preserve">Publicación del plan de gestión aprobado. Caso HOLA: </t>
    </r>
    <r>
      <rPr>
        <b/>
        <sz val="11"/>
        <rFont val="Calibri Light"/>
        <family val="2"/>
      </rPr>
      <t>223404</t>
    </r>
  </si>
  <si>
    <t>Gestión Pública Territorial Local
Gestión Corporativa Institucional
Inspección, Vigilancia y Control
Planeación Institucional
Comunicación Estratégica
Servicio a la Ciudadanía</t>
  </si>
  <si>
    <t>31 de enero de 2022</t>
  </si>
  <si>
    <t>11 de marzo de 2022</t>
  </si>
  <si>
    <t xml:space="preserve">Se corrige el responsable del reporte de las metas No. 13 y 14. Se incluyen los procesos asociados a las metas transversales. </t>
  </si>
  <si>
    <t>31 de marzo de 2022</t>
  </si>
  <si>
    <t>Se anticipa la programación de la meta transversal No. 4 de capacitación en el sistema de gestión, pasando del II trimestre al I trimestre.</t>
  </si>
  <si>
    <t>28 de abril de 2022</t>
  </si>
  <si>
    <t xml:space="preserve">No programada para el I trimestre de 2022. 
En este periodo no se registran datos en razón a que la información oficial de avance en las metas del Plan de Desarrollo Local aún no es publicada por la SDP </t>
  </si>
  <si>
    <t>Reporte DGDL</t>
  </si>
  <si>
    <t>TOTAL METAS TRANSVERSALES (20%)</t>
  </si>
  <si>
    <t xml:space="preserve">No programada para el I trimestre de 2022. </t>
  </si>
  <si>
    <t>La alcaldía local realizó el giro acumulado de $879.584.105 de los $5.480.464.928 del presupuesto comprometido constituido como obligaciones por pagar de la vigencia 2021. Se logró una ejecución del 16,05%.</t>
  </si>
  <si>
    <t>La alcaldía local realizó el giro acumulado de $60.939.209 del presupuesto comprometido por $12.910.387.052 constituido como obligaciones por pagar de la vigencia 2020 y anteriores, lo que representa una ejecución de la meta del 0,47%. Dada la baja ejecución alcanzada, se recomienda emprender acciones para mejorar los resultados.</t>
  </si>
  <si>
    <t xml:space="preserve">La alcaldía local ha comprometido $5.508.270.830 de los $18.743.459.000 constituidos como presupuesto de inversión directa de la vigencia. Se logró la ejecución del 29,39%, lo que representa un cumplimiento al 100% de lo programado para el periodo. </t>
  </si>
  <si>
    <t xml:space="preserve">La alcaldía local ha realizado del giro acumulado de $695.349.965 de los $18.743.459.000 constituidos como Presupuesto disponible de inversión directa de la vigencia, lo que representa una ejecución del 3,71%. Se recomienda emprender acciones para mejorar los resultados de la meta en próximas mediciones. </t>
  </si>
  <si>
    <t xml:space="preserve">La alcaldía local ha registrado 121 contratos en SIPSE Local, de los 163 contratos publicados en la plataforma SECOP I y II, lo que representa una ejecución de la meta del 74,23% para el periodo. Según el reporte de la DGDL, la localidad está en etapa de normalización por la renovación del equipo profesional. </t>
  </si>
  <si>
    <t xml:space="preserve">La alcaldía local tiene  86 contratos registrados en SIPSE Local en estado ejecución, de los 121 contratos registrados en SECOP en estado En ejecución o Firmado, lo que representa un nivel de ejecución del 71,07%. Según el reporte de la DGDL, la localidad se encuentra en etapa de normalización por la renovación del equipo profesional. </t>
  </si>
  <si>
    <t>Reporte DGP</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</si>
  <si>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</si>
  <si>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</si>
  <si>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Reporte Subsecretaría de Gestión Institucional</t>
  </si>
  <si>
    <t>La alcaldía local atendió los 29 requerimientos ciudadanos recibidos de vigencias anteriores</t>
  </si>
  <si>
    <t>La alcaldía local atendió 139 de los 142 requerimientos ciudadanos recibidos de la vigencia 2022</t>
  </si>
  <si>
    <t>El módulo de proyectos-banco de iniciativas, fue registrado y actualizado al 100%. El Módulo de contratación y financiero fue registrado y actualizado en un porcentaje de 69%, para un avance general en el registro y actualización de los módulos de un 89%, basicamente generado por errores alfanumericos en el registro de contratos que impidieron continuar con el avance de los mismos a la estación de ejecución en espera de corrección y/o autorización desde nivel central.</t>
  </si>
  <si>
    <t xml:space="preserve">Acta de asistencia e informe del operativo. </t>
  </si>
  <si>
    <t xml:space="preserve">Se realizaron 14 operativos de IVC en materia de espacio público:
Memorando Informe técnico 20226330014793 
Memorando Informe Tecnico 20226330014803 
Memorando informe tecnico 20226330014813 
Memorando informe  Tecnico 20226330014833 
Memorando Informe Tecnico 20226340000033 
Memorando informe tecnico 20226330000123 
Memorando Informe tecnico 20226330000233 
Memorando Informe tecnico 20226330000243 
Memorando Informe Tecnico 20226330000943 
Memorando Informe Tecnico 20226330000983 
Memorando Informe Tecnico 20216330014853 </t>
  </si>
  <si>
    <t xml:space="preserve">Se realizaron 23 operativos de IVC en materia de actividad económica, de acuerdo con el siguiente detalle:
18 de febrero del 2022 visita establecimiento de comercio  
Tremenda restaurante café cultural.  
Bit Bar 
El Pollo 27 parrilla 
Colombian Pub  
Cigarreria Bar  
Cigarreria Bar Punto 45 
El Claustro 45 
Malandrines 
Food 8 Drinks 
El patio 27 Parilla  
La Santisima  
The flog 
La catedral Bar 
Getto bar 
Margaritas Café Bar 
Aquiles Moreno Bar 
La fonda Paisa Bar 
El patio 27 Parilla  
Mojitos Drinks and pub 
24 de Febrero del 2022 Visita Establecimiento de Comercio 
Inversiones escotel  
Portal 55 
Parqueaderos Inverpark 
 Parqueadero Av 14 # 42 -65 </t>
  </si>
  <si>
    <t>La alcaldía local tiene 10 acciones de mejora sin vencimientos</t>
  </si>
  <si>
    <t>Reporte MIMEC</t>
  </si>
  <si>
    <t>La alcaldía local terminó 14 actuaciones administrativas activas. Se recomienda tomar acciones para mejorar el desempeño de la meta en próximas mediciones.</t>
  </si>
  <si>
    <t>La alcaldía local terminó 2 actuaciones administrativas en primera instancia. Se recomienda tomar acciones para mejorar el desempeño de la meta en próximas mediciones.</t>
  </si>
  <si>
    <t>Para el primer trimestre de la vigencia 2022, el plan de gestión de la Alcaldía Local alcanzó un nivel de desempeño del 75,9% de acuerdo con lo programado, y del 17,74% acumulado para la vigencia.</t>
  </si>
  <si>
    <t>29 de julio de 2022</t>
  </si>
  <si>
    <t xml:space="preserve">La alcaldía local efectuó giros acumulados por valor de 2.936.827.016 del presupuesto comprometido constituido como obligaciones por pagar de la vigencia 2021, lo que representa una ejecución del 45,64% para el periodo. </t>
  </si>
  <si>
    <t xml:space="preserve">La alcaldía local efectuó giros acumulados por valor de 808.765.967 del presupuesto comprometido constituido como obligaciones por pagar de la vigencia 2020 y anteriores, lo que representa una ejecución del 6,27% para el periodo. </t>
  </si>
  <si>
    <t>Para el periodo, se efectuaron compromisos por valor de 9.594.057.521, lo que representa una ejecución del 46,78% del presupuesto de inversión directa de la vigencia 2022.</t>
  </si>
  <si>
    <t>Para el periodo se han realizado giros acumulados por $2.883.026.628 del presupuesto total  disponible de inversión directa de la vigencia, lo que representa una ejecución del 14,06%.</t>
  </si>
  <si>
    <t xml:space="preserve">La alcaldía local realizó el registro de 183 contratos en SIPSE. De acuerdo con el número de contratos publicados en la plataforma SECOP I y II de la vigencia, esto representa una ejecución para el periodo del 100,00%. </t>
  </si>
  <si>
    <t xml:space="preserve">La alcaldía local realizó el registro en SIPSE de 183 contratos registrados en SECOP en estado En ejecucion o Firmado, lo que representa una ejecución para el periodo del 100,00%. </t>
  </si>
  <si>
    <t>La alcaldía local realizó 3474 impulsos procesales en el periodo</t>
  </si>
  <si>
    <t>La alcaldía local profirió 1167 fallos en primera instancia sobre actuaciones de policía</t>
  </si>
  <si>
    <t>La alcaldía local realizó 2956 impulsos procesales sobre las actuaciones de policía que se encuentran a cargo de las inspecciones de policía</t>
  </si>
  <si>
    <t>La alcaldía local profirió 753 fallos de fondo en primera instancia sobre las actuaciones de policía que se encuentran a cargo de las inspecciones de policía. Se recomienda tomar acciones para mejorar el desempeño de la meta en próximas mediciones.</t>
  </si>
  <si>
    <t>La alcaldía local terminó (archivó) 73 actuaciones administrativas activas</t>
  </si>
  <si>
    <t>La alcaldía local terminó (archivó) 57 actuaciones administrativas en primera instancia</t>
  </si>
  <si>
    <t>La alcaldía local presenta un avance de metas PDL acumulado del  17,7% y un avance acumulado de metas entregadas a 31/12/2021 del 5,1% lo que representa una ejecución de la meta plan de gestión del 12,6% para el periodo. Para el segundo trimestre, se registran los datos con corte a 31 de marzo, conforme se estableció en la definición del indicador.
Los niveles más altos alcanzados se encuentran en los programas Subsidios y transferencias para la equidad, y le sigue cultura ciudadana para la confianza, la convivencia y la participación.  con un 73,4% y un 56,3% de acuerdo con el Informe de Avance del PDLT 21-24.</t>
  </si>
  <si>
    <t xml:space="preserve">El módulo de proyectos-banco de iniciativas, fue registrado y actualizado al 100%. El Módulo de contratación y financiero fue registrado y actualizado en un porcentaje de 100% </t>
  </si>
  <si>
    <t xml:space="preserve">Reporte seguimiento mensual consolidado  
Reporte SIPSE LOCAL  </t>
  </si>
  <si>
    <t>Avance a meta de acuerdo al reporte realizado por las áreas de Al Teusaquillo</t>
  </si>
  <si>
    <t xml:space="preserve">Actas de asistencia e informes del operativo. </t>
  </si>
  <si>
    <t>La meta presenta un avance acumulado del 43,56%</t>
  </si>
  <si>
    <t>La meta presenta un avance acumulado del 42,77%</t>
  </si>
  <si>
    <t>La meta presenta un avance acumulado del 46,25%</t>
  </si>
  <si>
    <t>La alcaldía local realizó 6430 impulsos procesales sobre las actuaciones de policía que se encuentran a cargo de las inspecciones de policía</t>
  </si>
  <si>
    <t>La alcaldía local profirió 1920 fallos de fondo en primera instancia sobre las actuaciones de policía que se encuentran a cargo de las inspecciones de policía</t>
  </si>
  <si>
    <t>La alcaldía local terminó 87 actuaciones administrativas activas</t>
  </si>
  <si>
    <t>La alcaldía local terminó 59 actuaciones administrativas en primera instancia</t>
  </si>
  <si>
    <t>Se realizaron 30 operativos de IVC en materia de espacio público</t>
  </si>
  <si>
    <t>Se realizaron 51 operativos de IVC en materia de actividad económica</t>
  </si>
  <si>
    <t>Reporte de gestión ambiental</t>
  </si>
  <si>
    <t>La calificación se otorga teniendo en cuenta los siguientes parámetros:  
*Inspección ambiental ( ponderación 60%): La Alcaldía obtiene calificación de  89% . 
*Indicadores agua, energía ( ponderación 20%): Información reportada a abril y mayo de 2022, respectivamente.
* Reporte consumo de papel ( ponderación 10%):  Información reportada a junio 2022
*Reporte ciclistas ( ponderación 10%): información reportada con corte a junio 2022 .</t>
  </si>
  <si>
    <t xml:space="preserve">La alcaldía local cuenta con el 100% de las acciones de mejora al día. </t>
  </si>
  <si>
    <t>Mediante memorando 20221400222393 del 15/07/2022, la Oficina Asesora de Comunicaciones de la SDG reporta el estado de avance en la publicación de información en la página web de la alcaldía local, en el que presenta el link con el reporte detallado sobre estado de cumplimiento por parte de la alcaldía local</t>
  </si>
  <si>
    <t>http://www.teusaquillo.gov.co/tabla_archivos/registro-publicaciones</t>
  </si>
  <si>
    <t>No programada para el II trimestre de 2022</t>
  </si>
  <si>
    <t>La alcaldía local efectuó la respuesta al 100% de los requerimientos instaurados a 31 de diciembre de 2021</t>
  </si>
  <si>
    <t>Reporte de respuestas a la ciudadania SAC</t>
  </si>
  <si>
    <t>Mediante memorando No. 20224600216483 del 11/07/2022, la Subsecretaría de Gestión Institucional presentó el avance en las respuestas efectuadas por la alcaldía local con corte a 30 de junio de 2022.</t>
  </si>
  <si>
    <t>La alcaldía local atendió 173 de los 206 requerimientos ciudadanos recibidos de la vigencia 2022</t>
  </si>
  <si>
    <t>Para el segundo trimestre de la vigencia 2022, el plan de gestión de la Alcaldía Local alcanzó un nivel de desempeño del 92,84% de acuerdo con lo programado, y del 50,29% acumulado para la vigencia. De acuerdo con la comunicación de la Dirección de Gestión Policiva, se ajusta la ejecución de las metas 9 y 10 correspondiente al I trimestre de 2022, como resultado del proceso de revisión, depuración y actualización del aplicativo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</si>
</sst>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b/>
      <sz val="12"/>
      <color rgb="FF0070C0"/>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b/>
      <sz val="11"/>
      <name val="Calibri Light"/>
      <family val="2"/>
      <scheme val="major"/>
    </font>
    <font>
      <sz val="12"/>
      <color rgb="FF000000"/>
      <name val="Calibri Light"/>
      <family val="2"/>
    </font>
    <font>
      <sz val="12"/>
      <color rgb="FF0070C0"/>
      <name val="Calibri Light"/>
      <family val="2"/>
    </font>
    <font>
      <b/>
      <sz val="14"/>
      <color rgb="FF0070C0"/>
      <name val="Calibri Light"/>
      <family val="2"/>
      <scheme val="maj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65">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17" fillId="0" borderId="31" xfId="0" applyFont="1" applyBorder="1" applyAlignment="1">
      <alignment horizontal="center" vertical="center" wrapText="1"/>
    </xf>
    <xf numFmtId="0" fontId="17" fillId="0" borderId="31" xfId="0" applyFont="1" applyBorder="1" applyAlignment="1">
      <alignment horizontal="left" vertical="center" wrapText="1"/>
    </xf>
    <xf numFmtId="0" fontId="17" fillId="0" borderId="51" xfId="0" applyFont="1" applyBorder="1" applyAlignment="1">
      <alignment horizontal="center" vertical="center" wrapText="1"/>
    </xf>
    <xf numFmtId="0" fontId="17" fillId="0" borderId="42" xfId="0" applyFont="1" applyBorder="1" applyAlignment="1">
      <alignment horizontal="left" vertical="center" wrapText="1"/>
    </xf>
    <xf numFmtId="0" fontId="17" fillId="0" borderId="8" xfId="0" applyFont="1" applyBorder="1" applyAlignment="1">
      <alignment horizontal="left" vertical="center" wrapText="1"/>
    </xf>
    <xf numFmtId="0" fontId="17" fillId="0" borderId="6" xfId="0" applyFont="1" applyBorder="1" applyAlignment="1">
      <alignment horizontal="left" vertical="center" wrapText="1"/>
    </xf>
    <xf numFmtId="0" fontId="17" fillId="0" borderId="3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41" xfId="0" applyFont="1" applyBorder="1" applyAlignment="1">
      <alignment horizontal="left" vertical="center" wrapText="1"/>
    </xf>
    <xf numFmtId="0" fontId="17" fillId="0" borderId="11" xfId="0" applyFont="1" applyBorder="1" applyAlignment="1">
      <alignment horizontal="left" vertical="center" wrapText="1"/>
    </xf>
    <xf numFmtId="0" fontId="17" fillId="0" borderId="38" xfId="0" applyFont="1" applyBorder="1" applyAlignment="1">
      <alignment horizontal="left" vertical="center" wrapText="1"/>
    </xf>
    <xf numFmtId="0" fontId="20"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2" xfId="0" applyFont="1" applyFill="1" applyBorder="1" applyAlignment="1">
      <alignment horizontal="left" vertical="top"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4" fillId="3" borderId="42"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4" xfId="0" applyFont="1" applyFill="1" applyBorder="1" applyAlignment="1">
      <alignment horizontal="left" vertical="top" wrapText="1"/>
    </xf>
    <xf numFmtId="0" fontId="5" fillId="3" borderId="0" xfId="0" applyFont="1" applyFill="1" applyAlignment="1">
      <alignment horizontal="left" vertical="top"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0" fontId="4" fillId="3" borderId="41" xfId="0" applyFont="1" applyFill="1" applyBorder="1" applyAlignment="1">
      <alignment horizontal="center" vertical="center" wrapText="1"/>
    </xf>
    <xf numFmtId="10" fontId="9" fillId="3" borderId="12"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2"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0" fontId="14" fillId="3" borderId="11" xfId="2" applyFont="1" applyFill="1" applyBorder="1" applyAlignment="1" applyProtection="1">
      <alignment horizontal="left" vertical="center" wrapText="1"/>
      <protection hidden="1"/>
    </xf>
    <xf numFmtId="9" fontId="17" fillId="0" borderId="31" xfId="0" applyNumberFormat="1" applyFont="1" applyBorder="1" applyAlignment="1">
      <alignment horizontal="left" vertical="center" wrapText="1"/>
    </xf>
    <xf numFmtId="9" fontId="17" fillId="0" borderId="51" xfId="1" applyFont="1" applyBorder="1" applyAlignment="1">
      <alignment horizontal="center" vertical="center" wrapText="1"/>
    </xf>
    <xf numFmtId="9" fontId="17" fillId="0" borderId="1" xfId="1" applyFont="1" applyBorder="1" applyAlignment="1">
      <alignment horizontal="center" vertical="center" wrapText="1"/>
    </xf>
    <xf numFmtId="9" fontId="17" fillId="0" borderId="3" xfId="0" applyNumberFormat="1" applyFont="1" applyBorder="1" applyAlignment="1">
      <alignment horizontal="center" vertical="center" wrapText="1"/>
    </xf>
    <xf numFmtId="9" fontId="17" fillId="0" borderId="3" xfId="1" applyFont="1" applyBorder="1" applyAlignment="1">
      <alignment horizontal="center" vertical="center" wrapText="1"/>
    </xf>
    <xf numFmtId="0" fontId="17" fillId="0" borderId="52" xfId="0" applyFont="1" applyBorder="1" applyAlignment="1">
      <alignment horizontal="left" vertical="center" wrapText="1"/>
    </xf>
    <xf numFmtId="0" fontId="7" fillId="3" borderId="4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2" fillId="3" borderId="12" xfId="0" applyFont="1" applyFill="1" applyBorder="1" applyAlignment="1" applyProtection="1">
      <alignment horizontal="left" vertical="center" wrapText="1"/>
      <protection hidden="1"/>
    </xf>
    <xf numFmtId="0" fontId="12" fillId="3" borderId="12" xfId="0" applyFont="1" applyFill="1" applyBorder="1" applyAlignment="1" applyProtection="1">
      <alignment horizontal="center" vertical="center" wrapText="1"/>
      <protection hidden="1"/>
    </xf>
    <xf numFmtId="1" fontId="7" fillId="3" borderId="12" xfId="0" applyNumberFormat="1" applyFont="1" applyFill="1" applyBorder="1" applyAlignment="1">
      <alignment horizontal="center" vertical="center" wrapText="1"/>
    </xf>
    <xf numFmtId="0" fontId="12" fillId="3" borderId="12" xfId="0" applyFont="1" applyFill="1" applyBorder="1" applyAlignment="1">
      <alignment horizontal="left" vertical="center" wrapText="1"/>
    </xf>
    <xf numFmtId="1" fontId="7" fillId="3" borderId="8" xfId="0" applyNumberFormat="1"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24" xfId="0" applyFont="1" applyFill="1" applyBorder="1" applyAlignment="1">
      <alignment horizontal="left" vertical="top" wrapText="1"/>
    </xf>
    <xf numFmtId="0" fontId="12" fillId="3" borderId="0" xfId="0" applyFont="1" applyFill="1" applyAlignment="1">
      <alignment horizontal="left" vertical="top" wrapText="1"/>
    </xf>
    <xf numFmtId="0" fontId="7" fillId="3" borderId="12" xfId="0" applyFont="1" applyFill="1" applyBorder="1" applyAlignment="1" applyProtection="1">
      <alignment horizontal="center" vertical="center" wrapText="1"/>
      <protection hidden="1"/>
    </xf>
    <xf numFmtId="0" fontId="4" fillId="0" borderId="0" xfId="0" applyFont="1" applyAlignment="1">
      <alignment wrapText="1"/>
    </xf>
    <xf numFmtId="0" fontId="4" fillId="0" borderId="12" xfId="0" applyFont="1" applyBorder="1" applyAlignment="1">
      <alignment horizontal="center" vertical="center" wrapText="1"/>
    </xf>
    <xf numFmtId="0" fontId="4" fillId="0" borderId="0" xfId="0" applyFont="1" applyAlignment="1">
      <alignment wrapText="1"/>
    </xf>
    <xf numFmtId="9" fontId="4" fillId="3" borderId="40" xfId="0" applyNumberFormat="1" applyFont="1" applyFill="1" applyBorder="1" applyAlignment="1">
      <alignment horizontal="center" vertical="center" wrapText="1"/>
    </xf>
    <xf numFmtId="1" fontId="4" fillId="3" borderId="40" xfId="1" applyNumberFormat="1" applyFont="1" applyFill="1" applyBorder="1" applyAlignment="1">
      <alignment horizontal="center" vertical="center" wrapText="1"/>
    </xf>
    <xf numFmtId="1" fontId="4" fillId="3" borderId="31" xfId="1" applyNumberFormat="1" applyFont="1" applyFill="1" applyBorder="1" applyAlignment="1">
      <alignment horizontal="center" vertical="center" wrapText="1"/>
    </xf>
    <xf numFmtId="9" fontId="7" fillId="3" borderId="31" xfId="0" applyNumberFormat="1" applyFont="1" applyFill="1" applyBorder="1" applyAlignment="1">
      <alignment horizontal="center" vertical="center" wrapText="1"/>
    </xf>
    <xf numFmtId="1" fontId="7" fillId="3" borderId="40" xfId="1" applyNumberFormat="1" applyFont="1" applyFill="1" applyBorder="1" applyAlignment="1">
      <alignment horizontal="center" vertical="center" wrapText="1"/>
    </xf>
    <xf numFmtId="1" fontId="7" fillId="3" borderId="31" xfId="1" applyNumberFormat="1" applyFont="1" applyFill="1" applyBorder="1" applyAlignment="1">
      <alignment horizontal="center" vertical="center" wrapText="1"/>
    </xf>
    <xf numFmtId="9" fontId="17" fillId="0" borderId="51" xfId="0" applyNumberFormat="1" applyFont="1" applyBorder="1" applyAlignment="1">
      <alignment horizontal="center" vertical="center"/>
    </xf>
    <xf numFmtId="9" fontId="17" fillId="0" borderId="53" xfId="0" applyNumberFormat="1" applyFont="1" applyBorder="1" applyAlignment="1">
      <alignment horizontal="center" vertical="center" wrapText="1"/>
    </xf>
    <xf numFmtId="9" fontId="21" fillId="11" borderId="45" xfId="1" applyFont="1" applyFill="1" applyBorder="1" applyAlignment="1">
      <alignment horizontal="center" vertical="center" wrapText="1"/>
    </xf>
    <xf numFmtId="0" fontId="4" fillId="0" borderId="0" xfId="0" applyFont="1" applyAlignment="1">
      <alignment horizontal="justify" vertical="center" wrapText="1"/>
    </xf>
    <xf numFmtId="0" fontId="4" fillId="3" borderId="31"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7" fillId="3" borderId="12" xfId="0" applyFont="1" applyFill="1" applyBorder="1" applyAlignment="1">
      <alignment horizontal="justify" vertical="center" wrapText="1"/>
    </xf>
    <xf numFmtId="0" fontId="17" fillId="0" borderId="51" xfId="0" applyFont="1" applyBorder="1" applyAlignment="1">
      <alignment horizontal="justify" vertical="center" wrapText="1"/>
    </xf>
    <xf numFmtId="0" fontId="5" fillId="0" borderId="0" xfId="0" applyFont="1" applyAlignment="1">
      <alignment horizontal="justify" vertical="center" wrapText="1"/>
    </xf>
    <xf numFmtId="0" fontId="4" fillId="3" borderId="32"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17" fillId="0" borderId="52" xfId="0" applyFont="1" applyBorder="1" applyAlignment="1">
      <alignment horizontal="justify" vertical="center" wrapText="1"/>
    </xf>
    <xf numFmtId="0" fontId="25" fillId="4" borderId="50" xfId="0" applyFont="1" applyFill="1" applyBorder="1" applyAlignment="1">
      <alignment horizontal="justify" vertical="center" wrapText="1"/>
    </xf>
    <xf numFmtId="0" fontId="21" fillId="11" borderId="39" xfId="0" applyFont="1" applyFill="1" applyBorder="1" applyAlignment="1">
      <alignment horizontal="justify" vertical="center" wrapText="1"/>
    </xf>
    <xf numFmtId="10" fontId="4" fillId="3" borderId="31" xfId="0" applyNumberFormat="1" applyFont="1" applyFill="1" applyBorder="1" applyAlignment="1">
      <alignment horizontal="center" vertical="center" wrapText="1"/>
    </xf>
    <xf numFmtId="10" fontId="17" fillId="3" borderId="31" xfId="0" applyNumberFormat="1" applyFont="1" applyFill="1" applyBorder="1" applyAlignment="1">
      <alignment horizontal="center" vertical="center" wrapText="1"/>
    </xf>
    <xf numFmtId="10" fontId="4" fillId="3" borderId="12" xfId="1" applyNumberFormat="1" applyFont="1" applyFill="1" applyBorder="1" applyAlignment="1">
      <alignment horizontal="center" vertical="center" wrapText="1"/>
    </xf>
    <xf numFmtId="9" fontId="17" fillId="0" borderId="51" xfId="0" applyNumberFormat="1" applyFont="1" applyBorder="1" applyAlignment="1">
      <alignment horizontal="center" vertical="center" wrapText="1"/>
    </xf>
    <xf numFmtId="10" fontId="17" fillId="0" borderId="51" xfId="1" applyNumberFormat="1" applyFont="1" applyBorder="1" applyAlignment="1">
      <alignment horizontal="center" vertical="center" wrapText="1"/>
    </xf>
    <xf numFmtId="0" fontId="17" fillId="0" borderId="12" xfId="0" applyFont="1" applyBorder="1" applyAlignment="1">
      <alignment horizontal="justify" vertical="center" wrapText="1"/>
    </xf>
    <xf numFmtId="9" fontId="17" fillId="0" borderId="12" xfId="1" applyFont="1" applyBorder="1" applyAlignment="1">
      <alignment horizontal="center" vertical="center" wrapText="1"/>
    </xf>
    <xf numFmtId="10" fontId="17" fillId="3" borderId="12" xfId="0" applyNumberFormat="1" applyFont="1" applyFill="1" applyBorder="1" applyAlignment="1">
      <alignment horizontal="center" vertical="center" wrapText="1"/>
    </xf>
    <xf numFmtId="10" fontId="20" fillId="11" borderId="45" xfId="1" applyNumberFormat="1" applyFont="1" applyFill="1" applyBorder="1" applyAlignment="1">
      <alignment horizontal="center" vertical="center" wrapText="1"/>
    </xf>
    <xf numFmtId="10" fontId="4" fillId="3" borderId="31" xfId="1" applyNumberFormat="1" applyFont="1" applyFill="1" applyBorder="1" applyAlignment="1">
      <alignment horizontal="center" vertical="center" wrapText="1"/>
    </xf>
    <xf numFmtId="0" fontId="24" fillId="4" borderId="18" xfId="0" applyFont="1" applyFill="1" applyBorder="1" applyAlignment="1">
      <alignment horizontal="justify" vertical="center" wrapText="1"/>
    </xf>
    <xf numFmtId="9" fontId="17" fillId="0" borderId="55" xfId="0" applyNumberFormat="1" applyFont="1" applyBorder="1" applyAlignment="1">
      <alignment horizontal="center" vertical="center" wrapText="1"/>
    </xf>
    <xf numFmtId="10" fontId="17" fillId="3" borderId="54" xfId="0" applyNumberFormat="1" applyFont="1" applyFill="1" applyBorder="1" applyAlignment="1">
      <alignment horizontal="center" vertical="center" wrapText="1"/>
    </xf>
    <xf numFmtId="9" fontId="17" fillId="0" borderId="34" xfId="0" applyNumberFormat="1" applyFont="1" applyBorder="1" applyAlignment="1">
      <alignment horizontal="center" vertical="center" wrapText="1"/>
    </xf>
    <xf numFmtId="10" fontId="17" fillId="3" borderId="36" xfId="0" applyNumberFormat="1" applyFont="1" applyFill="1" applyBorder="1" applyAlignment="1">
      <alignment horizontal="center" vertical="center" wrapText="1"/>
    </xf>
    <xf numFmtId="0" fontId="17" fillId="0" borderId="38" xfId="0" applyFont="1" applyBorder="1" applyAlignment="1">
      <alignment horizontal="justify" vertical="center" wrapText="1"/>
    </xf>
    <xf numFmtId="0" fontId="15" fillId="4" borderId="47" xfId="0" applyFont="1" applyFill="1" applyBorder="1" applyAlignment="1">
      <alignment vertical="center" wrapText="1"/>
    </xf>
    <xf numFmtId="0" fontId="15" fillId="4" borderId="45" xfId="0" applyFont="1" applyFill="1" applyBorder="1" applyAlignment="1">
      <alignment vertical="center" wrapText="1"/>
    </xf>
    <xf numFmtId="0" fontId="15" fillId="4" borderId="48" xfId="0" applyFont="1" applyFill="1" applyBorder="1" applyAlignment="1">
      <alignment vertical="center" wrapText="1"/>
    </xf>
    <xf numFmtId="10" fontId="15" fillId="4" borderId="15" xfId="0" applyNumberFormat="1" applyFont="1" applyFill="1" applyBorder="1" applyAlignment="1">
      <alignment horizontal="center" vertical="center" wrapText="1"/>
    </xf>
    <xf numFmtId="9" fontId="24" fillId="4" borderId="49" xfId="0" applyNumberFormat="1" applyFont="1" applyFill="1" applyBorder="1" applyAlignment="1">
      <alignment horizontal="center" vertical="center" wrapText="1"/>
    </xf>
    <xf numFmtId="0" fontId="15" fillId="0" borderId="24" xfId="0" applyFont="1" applyBorder="1" applyAlignment="1">
      <alignment vertical="center" wrapText="1"/>
    </xf>
    <xf numFmtId="0" fontId="16" fillId="0" borderId="0" xfId="0" applyFont="1" applyAlignment="1">
      <alignment vertical="center" wrapText="1"/>
    </xf>
    <xf numFmtId="0" fontId="19" fillId="4" borderId="47" xfId="0" applyFont="1" applyFill="1" applyBorder="1" applyAlignment="1">
      <alignment vertical="center" wrapText="1"/>
    </xf>
    <xf numFmtId="0" fontId="19" fillId="4" borderId="45" xfId="0" applyFont="1" applyFill="1" applyBorder="1" applyAlignment="1">
      <alignment vertical="center" wrapText="1"/>
    </xf>
    <xf numFmtId="0" fontId="19" fillId="4" borderId="48" xfId="0" applyFont="1" applyFill="1" applyBorder="1" applyAlignment="1">
      <alignment vertical="center" wrapText="1"/>
    </xf>
    <xf numFmtId="10" fontId="19" fillId="4" borderId="49" xfId="1" applyNumberFormat="1" applyFont="1" applyFill="1" applyBorder="1" applyAlignment="1">
      <alignment horizontal="center" vertical="center" wrapText="1"/>
    </xf>
    <xf numFmtId="9" fontId="25" fillId="4" borderId="49" xfId="0" applyNumberFormat="1" applyFont="1" applyFill="1" applyBorder="1" applyAlignment="1">
      <alignment horizontal="center" vertical="center" wrapText="1"/>
    </xf>
    <xf numFmtId="0" fontId="19" fillId="0" borderId="24" xfId="0" applyFont="1" applyBorder="1" applyAlignment="1">
      <alignment vertical="center" wrapText="1"/>
    </xf>
    <xf numFmtId="0" fontId="20" fillId="0" borderId="13" xfId="0" applyFont="1" applyBorder="1" applyAlignment="1">
      <alignment vertical="center" wrapText="1"/>
    </xf>
    <xf numFmtId="0" fontId="20" fillId="0" borderId="17" xfId="0" applyFont="1" applyBorder="1" applyAlignment="1">
      <alignment vertical="center" wrapText="1"/>
    </xf>
    <xf numFmtId="0" fontId="20" fillId="0" borderId="19" xfId="0" applyFont="1" applyBorder="1" applyAlignment="1">
      <alignment vertical="center" wrapText="1"/>
    </xf>
    <xf numFmtId="0" fontId="4" fillId="0" borderId="0" xfId="0" applyFont="1" applyAlignment="1">
      <alignment horizontal="justify" vertical="center" wrapText="1"/>
    </xf>
    <xf numFmtId="0" fontId="17" fillId="0" borderId="12" xfId="0" applyFont="1" applyFill="1" applyBorder="1" applyAlignment="1">
      <alignment horizontal="center" vertical="center" wrapText="1"/>
    </xf>
    <xf numFmtId="0" fontId="17" fillId="0" borderId="12" xfId="0" applyFont="1" applyFill="1" applyBorder="1" applyAlignment="1">
      <alignment horizontal="left" vertical="center" wrapText="1"/>
    </xf>
    <xf numFmtId="9" fontId="17" fillId="0" borderId="51" xfId="1" applyFont="1" applyFill="1" applyBorder="1" applyAlignment="1">
      <alignment horizontal="center" vertical="center" wrapText="1"/>
    </xf>
    <xf numFmtId="9" fontId="17" fillId="0" borderId="1" xfId="1" applyFont="1" applyFill="1" applyBorder="1" applyAlignment="1">
      <alignment horizontal="center" vertical="center" wrapText="1"/>
    </xf>
    <xf numFmtId="0" fontId="17" fillId="0" borderId="41"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6" xfId="0" applyFont="1" applyFill="1" applyBorder="1" applyAlignment="1">
      <alignment horizontal="left" vertical="center" wrapText="1"/>
    </xf>
    <xf numFmtId="10" fontId="17" fillId="0" borderId="12" xfId="0" applyNumberFormat="1" applyFont="1" applyFill="1" applyBorder="1" applyAlignment="1">
      <alignment horizontal="center" vertical="center" wrapText="1"/>
    </xf>
    <xf numFmtId="0" fontId="17" fillId="0" borderId="12" xfId="0" applyFont="1" applyFill="1" applyBorder="1" applyAlignment="1">
      <alignment horizontal="justify" vertical="center" wrapText="1"/>
    </xf>
    <xf numFmtId="0" fontId="17" fillId="0" borderId="52" xfId="0" applyFont="1" applyFill="1" applyBorder="1" applyAlignment="1">
      <alignment horizontal="justify" vertical="center" wrapText="1"/>
    </xf>
    <xf numFmtId="9" fontId="17" fillId="0" borderId="3" xfId="0" applyNumberFormat="1" applyFont="1" applyFill="1" applyBorder="1" applyAlignment="1">
      <alignment horizontal="center" vertical="center" wrapText="1"/>
    </xf>
    <xf numFmtId="0" fontId="17" fillId="0" borderId="51" xfId="0" applyFont="1" applyFill="1" applyBorder="1" applyAlignment="1">
      <alignment horizontal="center" vertical="center" wrapText="1"/>
    </xf>
    <xf numFmtId="9" fontId="17" fillId="0" borderId="51" xfId="0" applyNumberFormat="1" applyFont="1" applyFill="1" applyBorder="1" applyAlignment="1">
      <alignment horizontal="center" vertical="center"/>
    </xf>
    <xf numFmtId="0" fontId="17" fillId="0" borderId="52" xfId="0" applyFont="1" applyFill="1" applyBorder="1" applyAlignment="1">
      <alignment horizontal="center" vertical="center" wrapText="1"/>
    </xf>
    <xf numFmtId="9" fontId="17" fillId="0" borderId="3" xfId="1" applyFont="1" applyFill="1" applyBorder="1" applyAlignment="1">
      <alignment horizontal="center" vertical="center" wrapText="1"/>
    </xf>
    <xf numFmtId="9" fontId="17" fillId="0" borderId="53" xfId="0" applyNumberFormat="1" applyFont="1" applyFill="1" applyBorder="1" applyAlignment="1">
      <alignment horizontal="center" vertical="center" wrapText="1"/>
    </xf>
    <xf numFmtId="10" fontId="17" fillId="0" borderId="31" xfId="0" applyNumberFormat="1" applyFont="1" applyFill="1" applyBorder="1" applyAlignment="1">
      <alignment horizontal="center" vertical="center" wrapText="1"/>
    </xf>
    <xf numFmtId="9" fontId="17" fillId="0" borderId="12" xfId="0" applyNumberFormat="1" applyFont="1" applyFill="1" applyBorder="1" applyAlignment="1">
      <alignment horizontal="center" vertical="center" wrapText="1"/>
    </xf>
    <xf numFmtId="9" fontId="17" fillId="0" borderId="51" xfId="0" applyNumberFormat="1" applyFont="1" applyFill="1" applyBorder="1" applyAlignment="1">
      <alignment horizontal="center" vertical="center" wrapText="1"/>
    </xf>
    <xf numFmtId="9" fontId="17" fillId="0" borderId="15" xfId="0" applyNumberFormat="1" applyFont="1" applyBorder="1" applyAlignment="1">
      <alignment horizontal="center" vertical="center" wrapText="1"/>
    </xf>
    <xf numFmtId="10" fontId="17" fillId="0" borderId="35" xfId="1"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0" fillId="0" borderId="12" xfId="0" applyBorder="1" applyAlignment="1">
      <alignment horizontal="left" vertical="center" wrapText="1"/>
    </xf>
    <xf numFmtId="0" fontId="21" fillId="11" borderId="44" xfId="0" applyFont="1" applyFill="1" applyBorder="1" applyAlignment="1">
      <alignment horizontal="center" vertical="center" wrapText="1"/>
    </xf>
    <xf numFmtId="0" fontId="21" fillId="11" borderId="46" xfId="0" applyFont="1" applyFill="1" applyBorder="1" applyAlignment="1">
      <alignment horizontal="center" vertical="center" wrapText="1"/>
    </xf>
    <xf numFmtId="0" fontId="21" fillId="11" borderId="47" xfId="0" applyFont="1" applyFill="1" applyBorder="1" applyAlignment="1">
      <alignment horizontal="center" vertical="center" wrapText="1"/>
    </xf>
    <xf numFmtId="0" fontId="21" fillId="11" borderId="48"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25" fillId="4" borderId="46" xfId="0" applyFont="1" applyFill="1" applyBorder="1" applyAlignment="1">
      <alignment horizontal="center" vertical="center" wrapText="1"/>
    </xf>
    <xf numFmtId="0" fontId="25" fillId="4" borderId="47" xfId="0" applyFont="1" applyFill="1" applyBorder="1" applyAlignment="1">
      <alignment horizontal="center" vertical="center" wrapText="1"/>
    </xf>
    <xf numFmtId="0" fontId="25" fillId="4" borderId="48"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19" fillId="4" borderId="44" xfId="0" applyFont="1" applyFill="1" applyBorder="1" applyAlignment="1">
      <alignment horizontal="center" vertical="center"/>
    </xf>
    <xf numFmtId="0" fontId="19" fillId="4" borderId="45" xfId="0" applyFont="1" applyFill="1" applyBorder="1" applyAlignment="1">
      <alignment horizontal="center" vertical="center"/>
    </xf>
    <xf numFmtId="0" fontId="19" fillId="4" borderId="46" xfId="0" applyFont="1" applyFill="1" applyBorder="1" applyAlignment="1">
      <alignment horizontal="center" vertical="center"/>
    </xf>
    <xf numFmtId="0" fontId="25" fillId="4" borderId="45" xfId="0" applyFont="1" applyFill="1" applyBorder="1" applyAlignment="1">
      <alignment horizontal="center" vertical="center" wrapText="1"/>
    </xf>
    <xf numFmtId="0" fontId="20" fillId="11" borderId="44" xfId="0" applyFont="1" applyFill="1" applyBorder="1" applyAlignment="1">
      <alignment horizontal="center" vertical="center" wrapText="1"/>
    </xf>
    <xf numFmtId="0" fontId="20" fillId="11" borderId="45" xfId="0" applyFont="1" applyFill="1" applyBorder="1" applyAlignment="1">
      <alignment horizontal="center" vertical="center" wrapText="1"/>
    </xf>
    <xf numFmtId="0" fontId="20" fillId="11" borderId="4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5" fillId="4" borderId="44"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46" xfId="0" applyFont="1" applyFill="1" applyBorder="1" applyAlignment="1">
      <alignment horizontal="center" vertical="center"/>
    </xf>
    <xf numFmtId="0" fontId="24" fillId="4" borderId="16"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24" fillId="4" borderId="46" xfId="0" applyFont="1" applyFill="1" applyBorder="1" applyAlignment="1">
      <alignment horizontal="center" vertical="center" wrapText="1"/>
    </xf>
    <xf numFmtId="1" fontId="24" fillId="4" borderId="44" xfId="0" applyNumberFormat="1" applyFont="1" applyFill="1" applyBorder="1" applyAlignment="1">
      <alignment horizontal="center" vertical="center" wrapText="1"/>
    </xf>
    <xf numFmtId="1" fontId="24" fillId="4" borderId="46" xfId="0" applyNumberFormat="1"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4" fillId="0" borderId="0" xfId="0" applyFont="1" applyAlignment="1">
      <alignment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4" fillId="0" borderId="0" xfId="0" applyFont="1" applyAlignment="1">
      <alignment horizontal="justify" vertical="center"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xf numFmtId="0" fontId="24" fillId="4" borderId="17"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17" fillId="0" borderId="55"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4" xfId="0" applyFont="1" applyBorder="1" applyAlignment="1">
      <alignment horizontal="justify" vertical="center" wrapText="1"/>
    </xf>
    <xf numFmtId="164" fontId="17" fillId="0" borderId="53" xfId="1" applyNumberFormat="1" applyFont="1" applyFill="1" applyBorder="1" applyAlignment="1">
      <alignment horizontal="center" vertical="center" wrapText="1"/>
    </xf>
    <xf numFmtId="0" fontId="17" fillId="0" borderId="53" xfId="0" applyFont="1" applyBorder="1" applyAlignment="1">
      <alignment horizontal="center" vertical="center" wrapText="1"/>
    </xf>
    <xf numFmtId="9" fontId="17" fillId="0" borderId="53" xfId="1" applyFont="1" applyBorder="1" applyAlignment="1">
      <alignment horizontal="center" vertical="center" wrapText="1"/>
    </xf>
    <xf numFmtId="164" fontId="17" fillId="0" borderId="53" xfId="1" applyNumberFormat="1" applyFont="1" applyBorder="1" applyAlignment="1">
      <alignment horizontal="center" vertical="center" wrapText="1"/>
    </xf>
    <xf numFmtId="164" fontId="17" fillId="0" borderId="34" xfId="1" applyNumberFormat="1" applyFont="1" applyBorder="1" applyAlignment="1">
      <alignment horizontal="center" vertical="center" wrapText="1"/>
    </xf>
    <xf numFmtId="0" fontId="17" fillId="0" borderId="35" xfId="0" applyFont="1" applyBorder="1" applyAlignment="1">
      <alignment horizontal="justify" vertical="center" wrapText="1"/>
    </xf>
    <xf numFmtId="0" fontId="7" fillId="3" borderId="41" xfId="0" applyFont="1" applyFill="1" applyBorder="1" applyAlignment="1">
      <alignment horizontal="justify" vertical="center" wrapText="1"/>
    </xf>
    <xf numFmtId="0" fontId="24" fillId="4" borderId="16" xfId="0" applyFont="1" applyFill="1" applyBorder="1" applyAlignment="1">
      <alignment horizontal="justify" vertical="center" wrapText="1"/>
    </xf>
    <xf numFmtId="0" fontId="24" fillId="4" borderId="19" xfId="0" applyFont="1" applyFill="1" applyBorder="1" applyAlignment="1">
      <alignment horizontal="justify" vertical="center" wrapText="1"/>
    </xf>
    <xf numFmtId="0" fontId="17" fillId="0" borderId="15" xfId="0" applyFont="1" applyBorder="1" applyAlignment="1">
      <alignment horizontal="justify" vertical="center" wrapText="1"/>
    </xf>
    <xf numFmtId="0" fontId="21" fillId="11" borderId="47" xfId="0" applyFont="1" applyFill="1" applyBorder="1" applyAlignment="1">
      <alignment horizontal="justify" vertical="center" wrapText="1"/>
    </xf>
    <xf numFmtId="0" fontId="21" fillId="11" borderId="48" xfId="0" applyFont="1" applyFill="1" applyBorder="1" applyAlignment="1">
      <alignment horizontal="justify" vertical="center" wrapText="1"/>
    </xf>
    <xf numFmtId="0" fontId="4" fillId="0" borderId="12" xfId="0" applyFont="1" applyFill="1" applyBorder="1" applyAlignment="1">
      <alignment horizontal="justify" vertical="center" wrapText="1"/>
    </xf>
    <xf numFmtId="0" fontId="4" fillId="0" borderId="41" xfId="0" applyFont="1" applyFill="1" applyBorder="1" applyAlignment="1">
      <alignment horizontal="justify" vertical="center" wrapText="1"/>
    </xf>
    <xf numFmtId="0" fontId="17" fillId="0" borderId="24" xfId="0" applyFont="1" applyBorder="1" applyAlignment="1">
      <alignment vertical="center" wrapText="1"/>
    </xf>
    <xf numFmtId="0" fontId="18" fillId="0" borderId="0" xfId="0" applyFont="1" applyAlignment="1">
      <alignment vertical="center" wrapText="1"/>
    </xf>
    <xf numFmtId="0" fontId="17" fillId="0" borderId="24" xfId="0" applyFont="1" applyFill="1" applyBorder="1" applyAlignment="1">
      <alignment vertical="center" wrapText="1"/>
    </xf>
    <xf numFmtId="0" fontId="26" fillId="0" borderId="0" xfId="0" applyFont="1" applyFill="1" applyAlignment="1">
      <alignment vertical="center" wrapText="1"/>
    </xf>
    <xf numFmtId="0" fontId="26" fillId="0" borderId="0" xfId="0" applyFont="1" applyAlignment="1">
      <alignment vertical="center" wrapText="1"/>
    </xf>
    <xf numFmtId="10" fontId="17" fillId="3" borderId="12" xfId="1" applyNumberFormat="1" applyFont="1" applyFill="1" applyBorder="1" applyAlignment="1">
      <alignment horizontal="center" vertical="center" wrapText="1"/>
    </xf>
    <xf numFmtId="9" fontId="17" fillId="0" borderId="12" xfId="0" applyNumberFormat="1" applyFont="1" applyBorder="1" applyAlignment="1">
      <alignment horizontal="center" vertical="center" wrapText="1"/>
    </xf>
    <xf numFmtId="10" fontId="17" fillId="0" borderId="35" xfId="0" applyNumberFormat="1" applyFont="1" applyBorder="1" applyAlignment="1">
      <alignment horizontal="center" vertical="center" wrapText="1"/>
    </xf>
    <xf numFmtId="0" fontId="17" fillId="0" borderId="16" xfId="0" applyFont="1" applyBorder="1" applyAlignment="1">
      <alignment horizontal="justify" vertical="center" wrapText="1"/>
    </xf>
    <xf numFmtId="0" fontId="17" fillId="0" borderId="1" xfId="0" applyFont="1" applyFill="1" applyBorder="1" applyAlignment="1">
      <alignment horizontal="justify" vertical="center" wrapText="1"/>
    </xf>
    <xf numFmtId="0" fontId="17" fillId="0" borderId="1" xfId="0" applyFont="1" applyBorder="1" applyAlignment="1">
      <alignment horizontal="justify" vertical="center" wrapText="1"/>
    </xf>
    <xf numFmtId="0" fontId="17" fillId="0" borderId="39" xfId="0" applyFont="1" applyBorder="1" applyAlignment="1">
      <alignment horizontal="justify" vertical="center" wrapText="1"/>
    </xf>
    <xf numFmtId="0" fontId="25" fillId="4" borderId="56" xfId="0" applyFont="1" applyFill="1" applyBorder="1" applyAlignment="1">
      <alignment horizontal="center" vertical="center" wrapText="1"/>
    </xf>
    <xf numFmtId="0" fontId="25" fillId="4" borderId="57" xfId="0" applyFont="1" applyFill="1" applyBorder="1" applyAlignment="1">
      <alignment horizontal="center" vertical="center" wrapText="1"/>
    </xf>
    <xf numFmtId="10" fontId="19" fillId="4" borderId="36" xfId="1" applyNumberFormat="1" applyFont="1" applyFill="1" applyBorder="1" applyAlignment="1">
      <alignment horizontal="center" vertical="center" wrapText="1"/>
    </xf>
    <xf numFmtId="0" fontId="25" fillId="4" borderId="58" xfId="0" applyFont="1" applyFill="1" applyBorder="1" applyAlignment="1">
      <alignment horizontal="justify" vertical="center" wrapText="1"/>
    </xf>
    <xf numFmtId="0" fontId="25" fillId="4" borderId="59" xfId="0" applyFont="1" applyFill="1" applyBorder="1" applyAlignment="1">
      <alignment horizontal="justify" vertical="center" wrapText="1"/>
    </xf>
    <xf numFmtId="9" fontId="17" fillId="0" borderId="60" xfId="0" applyNumberFormat="1" applyFont="1" applyBorder="1" applyAlignment="1">
      <alignment horizontal="center" vertical="center" wrapText="1"/>
    </xf>
    <xf numFmtId="9" fontId="17" fillId="0" borderId="54" xfId="0" applyNumberFormat="1" applyFont="1" applyBorder="1" applyAlignment="1">
      <alignment horizontal="center" vertical="center" wrapText="1"/>
    </xf>
    <xf numFmtId="0" fontId="17" fillId="0" borderId="42" xfId="0" applyFont="1" applyBorder="1" applyAlignment="1">
      <alignment horizontal="justify" vertical="center" wrapText="1"/>
    </xf>
    <xf numFmtId="9" fontId="17" fillId="0" borderId="43" xfId="0" applyNumberFormat="1" applyFont="1" applyFill="1" applyBorder="1" applyAlignment="1">
      <alignment horizontal="center" vertical="center" wrapText="1"/>
    </xf>
    <xf numFmtId="0" fontId="17" fillId="0" borderId="41" xfId="0" applyFont="1" applyFill="1" applyBorder="1" applyAlignment="1">
      <alignment horizontal="justify" vertical="center" wrapText="1"/>
    </xf>
    <xf numFmtId="9" fontId="17" fillId="0" borderId="43" xfId="0" applyNumberFormat="1" applyFont="1" applyBorder="1" applyAlignment="1">
      <alignment horizontal="center" vertical="center" wrapText="1"/>
    </xf>
    <xf numFmtId="0" fontId="17" fillId="0" borderId="41" xfId="0" applyFont="1" applyBorder="1" applyAlignment="1">
      <alignment horizontal="justify" vertical="center" wrapText="1"/>
    </xf>
    <xf numFmtId="0" fontId="17" fillId="0" borderId="41" xfId="0" applyFont="1" applyBorder="1" applyAlignment="1">
      <alignment horizontal="center" vertical="center" wrapText="1"/>
    </xf>
    <xf numFmtId="10" fontId="17" fillId="3" borderId="35" xfId="0" applyNumberFormat="1" applyFont="1" applyFill="1" applyBorder="1" applyAlignment="1">
      <alignment horizontal="center" vertical="center"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145676</xdr:colOff>
      <xdr:row>0</xdr:row>
      <xdr:rowOff>131110</xdr:rowOff>
    </xdr:from>
    <xdr:to>
      <xdr:col>1</xdr:col>
      <xdr:colOff>1815352</xdr:colOff>
      <xdr:row>1</xdr:row>
      <xdr:rowOff>131109</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676" y="131110"/>
          <a:ext cx="2129117" cy="8964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D645-1A1A-4E66-B519-F0A27F36BB34}">
  <dimension ref="A1:AW43"/>
  <sheetViews>
    <sheetView tabSelected="1" zoomScale="70" zoomScaleNormal="70" workbookViewId="0">
      <selection activeCell="F12" sqref="F12"/>
    </sheetView>
  </sheetViews>
  <sheetFormatPr baseColWidth="10" defaultColWidth="10.85546875" defaultRowHeight="15" x14ac:dyDescent="0.2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32.140625" style="2" customWidth="1"/>
    <col min="9" max="9" width="23.140625" style="2" customWidth="1"/>
    <col min="10" max="10" width="34.425781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2" width="17.85546875" style="2" customWidth="1"/>
    <col min="23" max="23" width="21.5703125" style="2" customWidth="1"/>
    <col min="24" max="24" width="24.5703125" style="2" customWidth="1"/>
    <col min="25" max="25" width="16.85546875" style="2" customWidth="1"/>
    <col min="26" max="26" width="44.85546875" style="123" customWidth="1"/>
    <col min="27" max="27" width="27" style="123" customWidth="1"/>
    <col min="28" max="28" width="15.5703125" style="2" customWidth="1"/>
    <col min="29" max="29" width="15.7109375" style="2" customWidth="1"/>
    <col min="30" max="30" width="16.42578125" style="2" customWidth="1"/>
    <col min="31" max="31" width="54.28515625" style="123" customWidth="1"/>
    <col min="32" max="32" width="26" style="123" customWidth="1"/>
    <col min="33" max="34" width="16.42578125" style="2" hidden="1" customWidth="1"/>
    <col min="35" max="35" width="15.85546875" style="2" hidden="1" customWidth="1"/>
    <col min="36" max="36" width="13.42578125" style="2" hidden="1" customWidth="1"/>
    <col min="37" max="37" width="17.7109375" style="2" hidden="1" customWidth="1"/>
    <col min="38" max="38" width="14.5703125" style="2" hidden="1" customWidth="1"/>
    <col min="39" max="39" width="16.42578125" style="2" hidden="1" customWidth="1"/>
    <col min="40" max="40" width="15.85546875" style="2" hidden="1" customWidth="1"/>
    <col min="41" max="41" width="13.42578125" style="2" hidden="1" customWidth="1"/>
    <col min="42" max="42" width="6.5703125" style="2" hidden="1" customWidth="1"/>
    <col min="43" max="43" width="16.5703125" style="2" customWidth="1"/>
    <col min="44" max="44" width="16.42578125" style="2" customWidth="1"/>
    <col min="45" max="45" width="15.7109375" style="2" customWidth="1"/>
    <col min="46" max="46" width="58.5703125" style="123" customWidth="1"/>
    <col min="47" max="47" width="17.5703125" style="2" customWidth="1"/>
    <col min="48" max="48" width="16.28515625" style="2" customWidth="1"/>
    <col min="49" max="16384" width="10.85546875" style="2"/>
  </cols>
  <sheetData>
    <row r="1" spans="1:49" ht="70.5" customHeight="1" x14ac:dyDescent="0.25">
      <c r="A1" s="310" t="s">
        <v>132</v>
      </c>
      <c r="B1" s="311"/>
      <c r="C1" s="311"/>
      <c r="D1" s="311"/>
      <c r="E1" s="311"/>
      <c r="F1" s="311"/>
      <c r="G1" s="311"/>
      <c r="H1" s="311"/>
      <c r="I1" s="311"/>
      <c r="J1" s="311"/>
      <c r="K1" s="311"/>
      <c r="L1" s="311"/>
      <c r="M1" s="312"/>
      <c r="N1" s="313" t="s">
        <v>196</v>
      </c>
      <c r="O1" s="314"/>
      <c r="P1" s="314"/>
      <c r="Q1" s="314"/>
      <c r="R1" s="315"/>
      <c r="S1" s="319"/>
      <c r="T1" s="282"/>
      <c r="U1" s="282"/>
      <c r="V1" s="282"/>
      <c r="W1" s="108"/>
      <c r="X1" s="282"/>
      <c r="Y1" s="282"/>
      <c r="Z1" s="307"/>
      <c r="AA1" s="307"/>
      <c r="AB1" s="282"/>
      <c r="AC1" s="282"/>
      <c r="AD1" s="282"/>
      <c r="AE1" s="307"/>
      <c r="AF1" s="307"/>
      <c r="AG1" s="282"/>
      <c r="AH1" s="282"/>
      <c r="AI1" s="282"/>
      <c r="AJ1" s="282"/>
      <c r="AK1" s="282"/>
      <c r="AL1" s="282"/>
      <c r="AM1" s="282"/>
      <c r="AN1" s="282"/>
      <c r="AO1" s="282"/>
      <c r="AP1" s="282"/>
      <c r="AQ1" s="282"/>
      <c r="AR1" s="282"/>
      <c r="AS1" s="282"/>
      <c r="AT1" s="307"/>
      <c r="AU1" s="282"/>
      <c r="AV1" s="282"/>
      <c r="AW1" s="282"/>
    </row>
    <row r="2" spans="1:49" s="3" customFormat="1" ht="23.45" customHeight="1" x14ac:dyDescent="0.25">
      <c r="A2" s="283"/>
      <c r="B2" s="284"/>
      <c r="C2" s="284"/>
      <c r="D2" s="284"/>
      <c r="E2" s="284"/>
      <c r="F2" s="284"/>
      <c r="G2" s="284"/>
      <c r="H2" s="284"/>
      <c r="I2" s="284"/>
      <c r="J2" s="284"/>
      <c r="K2" s="284"/>
      <c r="L2" s="284"/>
      <c r="M2" s="285"/>
      <c r="N2" s="316"/>
      <c r="O2" s="317"/>
      <c r="P2" s="317"/>
      <c r="Q2" s="317"/>
      <c r="R2" s="318"/>
      <c r="S2" s="319"/>
      <c r="T2" s="282"/>
      <c r="U2" s="282"/>
      <c r="V2" s="282"/>
      <c r="W2" s="108"/>
      <c r="X2" s="282"/>
      <c r="Y2" s="282"/>
      <c r="Z2" s="307"/>
      <c r="AA2" s="307"/>
      <c r="AB2" s="282"/>
      <c r="AC2" s="282"/>
      <c r="AD2" s="282"/>
      <c r="AE2" s="307"/>
      <c r="AF2" s="307"/>
      <c r="AG2" s="282"/>
      <c r="AH2" s="282"/>
      <c r="AI2" s="282"/>
      <c r="AJ2" s="282"/>
      <c r="AK2" s="282"/>
      <c r="AL2" s="282"/>
      <c r="AM2" s="282"/>
      <c r="AN2" s="282"/>
      <c r="AO2" s="282"/>
      <c r="AP2" s="282"/>
      <c r="AQ2" s="282"/>
      <c r="AR2" s="282"/>
      <c r="AS2" s="282"/>
      <c r="AT2" s="307"/>
      <c r="AU2" s="282"/>
      <c r="AV2" s="282"/>
      <c r="AW2" s="282"/>
    </row>
    <row r="3" spans="1:49" ht="15" customHeight="1" x14ac:dyDescent="0.25">
      <c r="A3" s="286"/>
      <c r="B3" s="287"/>
      <c r="C3" s="287"/>
      <c r="D3" s="287"/>
      <c r="E3" s="287"/>
      <c r="F3" s="287"/>
      <c r="G3" s="287"/>
      <c r="H3" s="287"/>
      <c r="I3" s="287"/>
      <c r="J3" s="287"/>
      <c r="K3" s="287"/>
      <c r="L3" s="287"/>
      <c r="M3" s="287"/>
      <c r="N3" s="287"/>
      <c r="O3" s="287"/>
      <c r="P3" s="287"/>
      <c r="Q3" s="287"/>
      <c r="R3" s="287"/>
      <c r="S3" s="4"/>
      <c r="T3" s="4"/>
      <c r="U3" s="4"/>
      <c r="V3" s="4"/>
      <c r="W3" s="4"/>
      <c r="X3" s="4"/>
      <c r="Y3" s="4"/>
      <c r="Z3" s="118"/>
      <c r="AA3" s="118"/>
      <c r="AB3" s="4"/>
      <c r="AC3" s="4"/>
      <c r="AD3" s="4"/>
      <c r="AE3" s="161"/>
      <c r="AF3" s="161"/>
      <c r="AG3" s="4"/>
      <c r="AH3" s="4"/>
      <c r="AI3" s="4"/>
      <c r="AJ3" s="4"/>
      <c r="AK3" s="4"/>
      <c r="AL3" s="4"/>
      <c r="AM3" s="4"/>
      <c r="AN3" s="4"/>
      <c r="AO3" s="4"/>
      <c r="AP3" s="4"/>
      <c r="AQ3" s="4"/>
      <c r="AR3" s="4"/>
      <c r="AS3" s="4"/>
      <c r="AT3" s="118"/>
      <c r="AU3" s="4"/>
      <c r="AV3" s="4"/>
      <c r="AW3" s="4"/>
    </row>
    <row r="4" spans="1:49" ht="15" customHeight="1" x14ac:dyDescent="0.25">
      <c r="A4" s="288" t="s">
        <v>0</v>
      </c>
      <c r="B4" s="289"/>
      <c r="C4" s="289"/>
      <c r="D4" s="289"/>
      <c r="E4" s="289"/>
      <c r="F4" s="289"/>
      <c r="G4" s="289"/>
      <c r="H4" s="289"/>
      <c r="I4" s="289"/>
      <c r="J4" s="289"/>
      <c r="K4" s="289"/>
      <c r="L4" s="289"/>
      <c r="M4" s="289"/>
      <c r="N4" s="289"/>
      <c r="O4" s="289"/>
      <c r="P4" s="289"/>
      <c r="Q4" s="289"/>
      <c r="R4" s="289"/>
      <c r="S4" s="4"/>
      <c r="T4" s="4"/>
      <c r="U4" s="4"/>
      <c r="V4" s="4"/>
      <c r="W4" s="4"/>
      <c r="X4" s="4"/>
      <c r="Y4" s="4"/>
      <c r="Z4" s="118"/>
      <c r="AA4" s="118"/>
      <c r="AB4" s="4"/>
      <c r="AC4" s="4"/>
      <c r="AD4" s="4"/>
      <c r="AE4" s="161"/>
      <c r="AF4" s="161"/>
      <c r="AG4" s="4"/>
      <c r="AH4" s="4"/>
      <c r="AI4" s="4"/>
      <c r="AJ4" s="4"/>
      <c r="AK4" s="4"/>
      <c r="AL4" s="4"/>
      <c r="AM4" s="4"/>
      <c r="AN4" s="4"/>
      <c r="AO4" s="4"/>
      <c r="AP4" s="4"/>
      <c r="AQ4" s="4"/>
      <c r="AR4" s="4"/>
      <c r="AS4" s="4"/>
      <c r="AT4" s="118"/>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08"/>
      <c r="X5" s="108"/>
      <c r="Y5" s="108"/>
      <c r="Z5" s="118"/>
      <c r="AA5" s="118"/>
      <c r="AB5" s="108"/>
      <c r="AC5" s="108"/>
      <c r="AD5" s="108"/>
      <c r="AE5" s="161"/>
      <c r="AF5" s="161"/>
      <c r="AG5" s="108"/>
      <c r="AH5" s="108"/>
      <c r="AI5" s="108"/>
      <c r="AJ5" s="108"/>
      <c r="AK5" s="108"/>
      <c r="AL5" s="108"/>
      <c r="AM5" s="108"/>
      <c r="AN5" s="108"/>
      <c r="AO5" s="108"/>
      <c r="AP5" s="108"/>
      <c r="AQ5" s="108"/>
      <c r="AR5" s="108"/>
      <c r="AS5" s="108"/>
      <c r="AT5" s="118"/>
      <c r="AU5" s="1"/>
      <c r="AV5" s="1"/>
      <c r="AW5" s="1"/>
    </row>
    <row r="6" spans="1:49" ht="15" customHeight="1" x14ac:dyDescent="0.25">
      <c r="A6" s="290" t="s">
        <v>1</v>
      </c>
      <c r="B6" s="291"/>
      <c r="C6" s="292" t="s">
        <v>198</v>
      </c>
      <c r="D6" s="293"/>
      <c r="E6" s="294"/>
      <c r="F6" s="301" t="s">
        <v>2</v>
      </c>
      <c r="G6" s="302"/>
      <c r="H6" s="302"/>
      <c r="I6" s="302"/>
      <c r="J6" s="302"/>
      <c r="K6" s="302"/>
      <c r="L6" s="302"/>
      <c r="M6" s="303"/>
      <c r="N6" s="1"/>
      <c r="O6" s="1"/>
      <c r="P6" s="1"/>
      <c r="Q6" s="1"/>
      <c r="R6" s="1"/>
      <c r="S6" s="1"/>
      <c r="T6" s="1"/>
      <c r="U6" s="1"/>
      <c r="V6" s="1"/>
      <c r="W6" s="108"/>
      <c r="X6" s="108"/>
      <c r="Y6" s="108"/>
      <c r="Z6" s="118"/>
      <c r="AA6" s="118"/>
      <c r="AB6" s="108"/>
      <c r="AC6" s="108"/>
      <c r="AD6" s="108"/>
      <c r="AE6" s="161"/>
      <c r="AF6" s="161"/>
      <c r="AG6" s="108"/>
      <c r="AH6" s="108"/>
      <c r="AI6" s="108"/>
      <c r="AJ6" s="108"/>
      <c r="AK6" s="108"/>
      <c r="AL6" s="108"/>
      <c r="AM6" s="108"/>
      <c r="AN6" s="108"/>
      <c r="AO6" s="108"/>
      <c r="AP6" s="108"/>
      <c r="AQ6" s="108"/>
      <c r="AR6" s="108"/>
      <c r="AS6" s="108"/>
      <c r="AT6" s="118"/>
      <c r="AU6" s="1"/>
      <c r="AV6" s="1"/>
      <c r="AW6" s="1"/>
    </row>
    <row r="7" spans="1:49" ht="15" customHeight="1" x14ac:dyDescent="0.25">
      <c r="A7" s="272"/>
      <c r="B7" s="264"/>
      <c r="C7" s="295"/>
      <c r="D7" s="296"/>
      <c r="E7" s="297"/>
      <c r="F7" s="6" t="s">
        <v>3</v>
      </c>
      <c r="G7" s="304" t="s">
        <v>4</v>
      </c>
      <c r="H7" s="306"/>
      <c r="I7" s="304" t="s">
        <v>5</v>
      </c>
      <c r="J7" s="305"/>
      <c r="K7" s="305"/>
      <c r="L7" s="305"/>
      <c r="M7" s="306"/>
      <c r="N7" s="1"/>
      <c r="O7" s="1"/>
      <c r="P7" s="1"/>
      <c r="Q7" s="1"/>
      <c r="R7" s="1"/>
      <c r="S7" s="1"/>
      <c r="T7" s="1"/>
      <c r="U7" s="1"/>
      <c r="V7" s="1"/>
      <c r="W7" s="108"/>
      <c r="X7" s="108"/>
      <c r="Y7" s="108"/>
      <c r="Z7" s="118"/>
      <c r="AA7" s="118"/>
      <c r="AB7" s="108"/>
      <c r="AC7" s="108"/>
      <c r="AD7" s="108"/>
      <c r="AE7" s="161"/>
      <c r="AF7" s="161"/>
      <c r="AG7" s="108"/>
      <c r="AH7" s="108"/>
      <c r="AI7" s="108"/>
      <c r="AJ7" s="108"/>
      <c r="AK7" s="108"/>
      <c r="AL7" s="108"/>
      <c r="AM7" s="108"/>
      <c r="AN7" s="108"/>
      <c r="AO7" s="108"/>
      <c r="AP7" s="108"/>
      <c r="AQ7" s="108"/>
      <c r="AR7" s="108"/>
      <c r="AS7" s="108"/>
      <c r="AT7" s="118"/>
      <c r="AU7" s="1"/>
      <c r="AV7" s="1"/>
      <c r="AW7" s="1"/>
    </row>
    <row r="8" spans="1:49" ht="15" customHeight="1" x14ac:dyDescent="0.25">
      <c r="A8" s="272"/>
      <c r="B8" s="264"/>
      <c r="C8" s="295"/>
      <c r="D8" s="296"/>
      <c r="E8" s="297"/>
      <c r="F8" s="7">
        <v>1</v>
      </c>
      <c r="G8" s="308" t="s">
        <v>199</v>
      </c>
      <c r="H8" s="309"/>
      <c r="I8" s="258" t="s">
        <v>197</v>
      </c>
      <c r="J8" s="259"/>
      <c r="K8" s="259"/>
      <c r="L8" s="259"/>
      <c r="M8" s="260"/>
      <c r="N8" s="1"/>
      <c r="O8" s="1"/>
      <c r="P8" s="1"/>
      <c r="Q8" s="1"/>
      <c r="R8" s="1"/>
      <c r="S8" s="1"/>
      <c r="T8" s="1"/>
      <c r="U8" s="1"/>
      <c r="V8" s="1"/>
      <c r="W8" s="108"/>
      <c r="X8" s="108"/>
      <c r="Y8" s="108"/>
      <c r="Z8" s="118"/>
      <c r="AA8" s="118"/>
      <c r="AB8" s="108"/>
      <c r="AC8" s="108"/>
      <c r="AD8" s="108"/>
      <c r="AE8" s="161"/>
      <c r="AF8" s="161"/>
      <c r="AG8" s="108"/>
      <c r="AH8" s="108"/>
      <c r="AI8" s="108"/>
      <c r="AJ8" s="108"/>
      <c r="AK8" s="108"/>
      <c r="AL8" s="108"/>
      <c r="AM8" s="108"/>
      <c r="AN8" s="108"/>
      <c r="AO8" s="108"/>
      <c r="AP8" s="108"/>
      <c r="AQ8" s="108"/>
      <c r="AR8" s="108"/>
      <c r="AS8" s="108"/>
      <c r="AT8" s="118"/>
      <c r="AU8" s="1"/>
      <c r="AV8" s="1"/>
      <c r="AW8" s="1"/>
    </row>
    <row r="9" spans="1:49" ht="34.5" customHeight="1" x14ac:dyDescent="0.25">
      <c r="A9" s="272"/>
      <c r="B9" s="264"/>
      <c r="C9" s="295"/>
      <c r="D9" s="296"/>
      <c r="E9" s="297"/>
      <c r="F9" s="107">
        <v>2</v>
      </c>
      <c r="G9" s="184" t="s">
        <v>200</v>
      </c>
      <c r="H9" s="185"/>
      <c r="I9" s="186" t="s">
        <v>201</v>
      </c>
      <c r="J9" s="187"/>
      <c r="K9" s="187"/>
      <c r="L9" s="187"/>
      <c r="M9" s="188"/>
      <c r="N9" s="106"/>
      <c r="O9" s="106"/>
      <c r="P9" s="106"/>
      <c r="Q9" s="106"/>
      <c r="R9" s="106"/>
      <c r="S9" s="106"/>
      <c r="T9" s="106"/>
      <c r="U9" s="106"/>
      <c r="V9" s="106"/>
      <c r="W9" s="108"/>
      <c r="X9" s="108"/>
      <c r="Y9" s="108"/>
      <c r="Z9" s="118"/>
      <c r="AA9" s="118"/>
      <c r="AB9" s="108"/>
      <c r="AC9" s="108"/>
      <c r="AD9" s="108"/>
      <c r="AE9" s="161"/>
      <c r="AF9" s="161"/>
      <c r="AG9" s="108"/>
      <c r="AH9" s="108"/>
      <c r="AI9" s="108"/>
      <c r="AJ9" s="108"/>
      <c r="AK9" s="108"/>
      <c r="AL9" s="108"/>
      <c r="AM9" s="108"/>
      <c r="AN9" s="108"/>
      <c r="AO9" s="108"/>
      <c r="AP9" s="108"/>
      <c r="AQ9" s="108"/>
      <c r="AR9" s="108"/>
      <c r="AS9" s="108"/>
      <c r="AT9" s="118"/>
      <c r="AU9" s="106"/>
      <c r="AV9" s="106"/>
      <c r="AW9" s="106"/>
    </row>
    <row r="10" spans="1:49" ht="33.75" customHeight="1" x14ac:dyDescent="0.25">
      <c r="A10" s="272"/>
      <c r="B10" s="264"/>
      <c r="C10" s="295"/>
      <c r="D10" s="296"/>
      <c r="E10" s="297"/>
      <c r="F10" s="107">
        <v>3</v>
      </c>
      <c r="G10" s="184" t="s">
        <v>202</v>
      </c>
      <c r="H10" s="185"/>
      <c r="I10" s="186" t="s">
        <v>203</v>
      </c>
      <c r="J10" s="187"/>
      <c r="K10" s="187"/>
      <c r="L10" s="187"/>
      <c r="M10" s="188"/>
      <c r="N10" s="106"/>
      <c r="O10" s="106"/>
      <c r="P10" s="106"/>
      <c r="Q10" s="106"/>
      <c r="R10" s="106"/>
      <c r="S10" s="106"/>
      <c r="T10" s="106"/>
      <c r="U10" s="106"/>
      <c r="V10" s="106"/>
      <c r="W10" s="108"/>
      <c r="X10" s="108"/>
      <c r="Y10" s="108"/>
      <c r="Z10" s="118"/>
      <c r="AA10" s="118"/>
      <c r="AB10" s="108"/>
      <c r="AC10" s="108"/>
      <c r="AD10" s="108"/>
      <c r="AE10" s="161"/>
      <c r="AF10" s="161"/>
      <c r="AG10" s="108"/>
      <c r="AH10" s="108"/>
      <c r="AI10" s="108"/>
      <c r="AJ10" s="108"/>
      <c r="AK10" s="108"/>
      <c r="AL10" s="108"/>
      <c r="AM10" s="108"/>
      <c r="AN10" s="108"/>
      <c r="AO10" s="108"/>
      <c r="AP10" s="108"/>
      <c r="AQ10" s="108"/>
      <c r="AR10" s="108"/>
      <c r="AS10" s="108"/>
      <c r="AT10" s="118"/>
      <c r="AU10" s="106"/>
      <c r="AV10" s="106"/>
      <c r="AW10" s="106"/>
    </row>
    <row r="11" spans="1:49" ht="43.5" customHeight="1" x14ac:dyDescent="0.25">
      <c r="A11" s="272"/>
      <c r="B11" s="264"/>
      <c r="C11" s="295"/>
      <c r="D11" s="296"/>
      <c r="E11" s="297"/>
      <c r="F11" s="107">
        <v>4</v>
      </c>
      <c r="G11" s="184" t="s">
        <v>204</v>
      </c>
      <c r="H11" s="185"/>
      <c r="I11" s="189" t="s">
        <v>229</v>
      </c>
      <c r="J11" s="189"/>
      <c r="K11" s="189"/>
      <c r="L11" s="189"/>
      <c r="M11" s="189"/>
      <c r="N11" s="106"/>
      <c r="O11" s="106"/>
      <c r="P11" s="106"/>
      <c r="Q11" s="106"/>
      <c r="R11" s="106"/>
      <c r="S11" s="106"/>
      <c r="T11" s="106"/>
      <c r="U11" s="106"/>
      <c r="V11" s="106"/>
      <c r="W11" s="108"/>
      <c r="X11" s="108"/>
      <c r="Y11" s="108"/>
      <c r="Z11" s="118"/>
      <c r="AA11" s="118"/>
      <c r="AB11" s="108"/>
      <c r="AC11" s="108"/>
      <c r="AD11" s="108"/>
      <c r="AE11" s="161"/>
      <c r="AF11" s="161"/>
      <c r="AG11" s="108"/>
      <c r="AH11" s="108"/>
      <c r="AI11" s="108"/>
      <c r="AJ11" s="108"/>
      <c r="AK11" s="108"/>
      <c r="AL11" s="108"/>
      <c r="AM11" s="108"/>
      <c r="AN11" s="108"/>
      <c r="AO11" s="108"/>
      <c r="AP11" s="108"/>
      <c r="AQ11" s="108"/>
      <c r="AR11" s="108"/>
      <c r="AS11" s="108"/>
      <c r="AT11" s="118"/>
      <c r="AU11" s="106"/>
      <c r="AV11" s="106"/>
      <c r="AW11" s="106"/>
    </row>
    <row r="12" spans="1:49" ht="64.5" customHeight="1" x14ac:dyDescent="0.25">
      <c r="A12" s="272"/>
      <c r="B12" s="264"/>
      <c r="C12" s="295"/>
      <c r="D12" s="296"/>
      <c r="E12" s="297"/>
      <c r="F12" s="107">
        <v>5</v>
      </c>
      <c r="G12" s="184" t="s">
        <v>230</v>
      </c>
      <c r="H12" s="185"/>
      <c r="I12" s="189" t="s">
        <v>267</v>
      </c>
      <c r="J12" s="189"/>
      <c r="K12" s="189"/>
      <c r="L12" s="189"/>
      <c r="M12" s="189"/>
      <c r="N12" s="1"/>
      <c r="O12" s="1"/>
      <c r="P12" s="1"/>
      <c r="Q12" s="1"/>
      <c r="R12" s="1"/>
      <c r="S12" s="1"/>
      <c r="T12" s="1"/>
      <c r="U12" s="1"/>
      <c r="V12" s="1"/>
      <c r="W12" s="108"/>
      <c r="X12" s="108"/>
      <c r="Y12" s="108"/>
      <c r="Z12" s="118"/>
      <c r="AA12" s="118"/>
      <c r="AB12" s="108"/>
      <c r="AC12" s="108"/>
      <c r="AD12" s="108"/>
      <c r="AE12" s="161"/>
      <c r="AF12" s="161"/>
      <c r="AG12" s="108"/>
      <c r="AH12" s="108"/>
      <c r="AI12" s="108"/>
      <c r="AJ12" s="108"/>
      <c r="AK12" s="108"/>
      <c r="AL12" s="108"/>
      <c r="AM12" s="108"/>
      <c r="AN12" s="108"/>
      <c r="AO12" s="108"/>
      <c r="AP12" s="108"/>
      <c r="AQ12" s="108"/>
      <c r="AR12" s="108"/>
      <c r="AS12" s="108"/>
      <c r="AT12" s="118"/>
      <c r="AU12" s="1"/>
      <c r="AV12" s="1"/>
      <c r="AW12" s="1"/>
    </row>
    <row r="13" spans="1:49" ht="17.25" customHeight="1" x14ac:dyDescent="0.25">
      <c r="A13" s="274"/>
      <c r="B13" s="266"/>
      <c r="C13" s="298"/>
      <c r="D13" s="299"/>
      <c r="E13" s="300"/>
      <c r="F13" s="7"/>
      <c r="G13" s="308"/>
      <c r="H13" s="309"/>
      <c r="I13" s="258"/>
      <c r="J13" s="259"/>
      <c r="K13" s="259"/>
      <c r="L13" s="259"/>
      <c r="M13" s="260"/>
      <c r="N13" s="1"/>
      <c r="O13" s="1"/>
      <c r="P13" s="1"/>
      <c r="Q13" s="1"/>
      <c r="R13" s="1"/>
      <c r="S13" s="1"/>
      <c r="T13" s="1"/>
      <c r="U13" s="1"/>
      <c r="V13" s="1"/>
      <c r="W13" s="108"/>
      <c r="X13" s="108"/>
      <c r="Y13" s="108"/>
      <c r="Z13" s="118"/>
      <c r="AA13" s="118"/>
      <c r="AB13" s="108"/>
      <c r="AC13" s="108"/>
      <c r="AD13" s="108"/>
      <c r="AE13" s="161"/>
      <c r="AF13" s="161"/>
      <c r="AG13" s="108"/>
      <c r="AH13" s="108"/>
      <c r="AI13" s="108"/>
      <c r="AJ13" s="108"/>
      <c r="AK13" s="108"/>
      <c r="AL13" s="108"/>
      <c r="AM13" s="108"/>
      <c r="AN13" s="108"/>
      <c r="AO13" s="108"/>
      <c r="AP13" s="108"/>
      <c r="AQ13" s="108"/>
      <c r="AR13" s="108"/>
      <c r="AS13" s="108"/>
      <c r="AT13" s="118"/>
      <c r="AU13" s="1"/>
      <c r="AV13" s="1"/>
      <c r="AW13" s="1"/>
    </row>
    <row r="14" spans="1:49" ht="19.5" customHeight="1" thickBot="1" x14ac:dyDescent="0.3">
      <c r="A14" s="1"/>
      <c r="B14" s="1"/>
      <c r="C14" s="1"/>
      <c r="D14" s="1"/>
      <c r="E14" s="1"/>
      <c r="F14" s="1"/>
      <c r="G14" s="1"/>
      <c r="H14" s="1"/>
      <c r="I14" s="1"/>
      <c r="J14" s="1"/>
      <c r="K14" s="1"/>
      <c r="L14" s="1"/>
      <c r="M14" s="1"/>
      <c r="N14" s="1"/>
      <c r="O14" s="1"/>
      <c r="P14" s="1"/>
      <c r="Q14" s="1"/>
      <c r="R14" s="1"/>
      <c r="S14" s="1"/>
      <c r="T14" s="1"/>
      <c r="U14" s="1"/>
      <c r="V14" s="1"/>
      <c r="W14" s="108"/>
      <c r="X14" s="108"/>
      <c r="Y14" s="108"/>
      <c r="Z14" s="118"/>
      <c r="AA14" s="118"/>
      <c r="AB14" s="108"/>
      <c r="AC14" s="108"/>
      <c r="AD14" s="108"/>
      <c r="AE14" s="161"/>
      <c r="AF14" s="161"/>
      <c r="AG14" s="108"/>
      <c r="AH14" s="108"/>
      <c r="AI14" s="108"/>
      <c r="AJ14" s="108"/>
      <c r="AK14" s="108"/>
      <c r="AL14" s="108"/>
      <c r="AM14" s="108"/>
      <c r="AN14" s="108"/>
      <c r="AO14" s="108"/>
      <c r="AP14" s="108"/>
      <c r="AQ14" s="108"/>
      <c r="AR14" s="108"/>
      <c r="AS14" s="108"/>
      <c r="AT14" s="118"/>
      <c r="AU14" s="1"/>
      <c r="AV14" s="1"/>
      <c r="AW14" s="1"/>
    </row>
    <row r="15" spans="1:49" ht="15" customHeight="1" x14ac:dyDescent="0.25">
      <c r="A15" s="261" t="s">
        <v>6</v>
      </c>
      <c r="B15" s="262"/>
      <c r="C15" s="267" t="s">
        <v>7</v>
      </c>
      <c r="D15" s="270" t="s">
        <v>8</v>
      </c>
      <c r="E15" s="271"/>
      <c r="F15" s="262"/>
      <c r="G15" s="276" t="s">
        <v>9</v>
      </c>
      <c r="H15" s="276"/>
      <c r="I15" s="276"/>
      <c r="J15" s="276"/>
      <c r="K15" s="276"/>
      <c r="L15" s="276"/>
      <c r="M15" s="276"/>
      <c r="N15" s="276"/>
      <c r="O15" s="276"/>
      <c r="P15" s="276"/>
      <c r="Q15" s="277"/>
      <c r="R15" s="223" t="s">
        <v>10</v>
      </c>
      <c r="S15" s="224"/>
      <c r="T15" s="224"/>
      <c r="U15" s="224"/>
      <c r="V15" s="225"/>
      <c r="W15" s="232" t="s">
        <v>11</v>
      </c>
      <c r="X15" s="232"/>
      <c r="Y15" s="232"/>
      <c r="Z15" s="232"/>
      <c r="AA15" s="233"/>
      <c r="AB15" s="234" t="s">
        <v>12</v>
      </c>
      <c r="AC15" s="235"/>
      <c r="AD15" s="235"/>
      <c r="AE15" s="235"/>
      <c r="AF15" s="236"/>
      <c r="AG15" s="237" t="s">
        <v>12</v>
      </c>
      <c r="AH15" s="237"/>
      <c r="AI15" s="237"/>
      <c r="AJ15" s="237"/>
      <c r="AK15" s="238"/>
      <c r="AL15" s="235" t="s">
        <v>12</v>
      </c>
      <c r="AM15" s="235"/>
      <c r="AN15" s="235"/>
      <c r="AO15" s="235"/>
      <c r="AP15" s="236"/>
      <c r="AQ15" s="239" t="s">
        <v>13</v>
      </c>
      <c r="AR15" s="240"/>
      <c r="AS15" s="240"/>
      <c r="AT15" s="241"/>
      <c r="AU15" s="8"/>
    </row>
    <row r="16" spans="1:49" s="9" customFormat="1" x14ac:dyDescent="0.25">
      <c r="A16" s="263"/>
      <c r="B16" s="264"/>
      <c r="C16" s="268"/>
      <c r="D16" s="272"/>
      <c r="E16" s="273"/>
      <c r="F16" s="264"/>
      <c r="G16" s="278"/>
      <c r="H16" s="278"/>
      <c r="I16" s="278"/>
      <c r="J16" s="278"/>
      <c r="K16" s="278"/>
      <c r="L16" s="278"/>
      <c r="M16" s="278"/>
      <c r="N16" s="278"/>
      <c r="O16" s="278"/>
      <c r="P16" s="278"/>
      <c r="Q16" s="279"/>
      <c r="R16" s="226"/>
      <c r="S16" s="227"/>
      <c r="T16" s="227"/>
      <c r="U16" s="227"/>
      <c r="V16" s="228"/>
      <c r="W16" s="242" t="s">
        <v>14</v>
      </c>
      <c r="X16" s="242"/>
      <c r="Y16" s="242"/>
      <c r="Z16" s="242"/>
      <c r="AA16" s="243"/>
      <c r="AB16" s="246" t="s">
        <v>15</v>
      </c>
      <c r="AC16" s="247"/>
      <c r="AD16" s="247"/>
      <c r="AE16" s="247"/>
      <c r="AF16" s="248"/>
      <c r="AG16" s="252" t="s">
        <v>16</v>
      </c>
      <c r="AH16" s="253"/>
      <c r="AI16" s="253"/>
      <c r="AJ16" s="253"/>
      <c r="AK16" s="254"/>
      <c r="AL16" s="246" t="s">
        <v>17</v>
      </c>
      <c r="AM16" s="247"/>
      <c r="AN16" s="247"/>
      <c r="AO16" s="247"/>
      <c r="AP16" s="248"/>
      <c r="AQ16" s="209" t="s">
        <v>18</v>
      </c>
      <c r="AR16" s="210"/>
      <c r="AS16" s="210"/>
      <c r="AT16" s="211"/>
      <c r="AU16" s="8"/>
    </row>
    <row r="17" spans="1:47" s="9" customFormat="1" x14ac:dyDescent="0.25">
      <c r="A17" s="265"/>
      <c r="B17" s="266"/>
      <c r="C17" s="268"/>
      <c r="D17" s="274"/>
      <c r="E17" s="275"/>
      <c r="F17" s="266"/>
      <c r="G17" s="280"/>
      <c r="H17" s="280"/>
      <c r="I17" s="280"/>
      <c r="J17" s="280"/>
      <c r="K17" s="280"/>
      <c r="L17" s="280"/>
      <c r="M17" s="280"/>
      <c r="N17" s="280"/>
      <c r="O17" s="280"/>
      <c r="P17" s="280"/>
      <c r="Q17" s="281"/>
      <c r="R17" s="229"/>
      <c r="S17" s="230"/>
      <c r="T17" s="230"/>
      <c r="U17" s="230"/>
      <c r="V17" s="231"/>
      <c r="W17" s="244"/>
      <c r="X17" s="244"/>
      <c r="Y17" s="244"/>
      <c r="Z17" s="244"/>
      <c r="AA17" s="245"/>
      <c r="AB17" s="249"/>
      <c r="AC17" s="250"/>
      <c r="AD17" s="250"/>
      <c r="AE17" s="250"/>
      <c r="AF17" s="251"/>
      <c r="AG17" s="255"/>
      <c r="AH17" s="256"/>
      <c r="AI17" s="256"/>
      <c r="AJ17" s="256"/>
      <c r="AK17" s="257"/>
      <c r="AL17" s="249"/>
      <c r="AM17" s="250"/>
      <c r="AN17" s="250"/>
      <c r="AO17" s="250"/>
      <c r="AP17" s="251"/>
      <c r="AQ17" s="212"/>
      <c r="AR17" s="213"/>
      <c r="AS17" s="213"/>
      <c r="AT17" s="214"/>
      <c r="AU17" s="8"/>
    </row>
    <row r="18" spans="1:47" s="9" customFormat="1" ht="75.75" thickBot="1" x14ac:dyDescent="0.3">
      <c r="A18" s="10" t="s">
        <v>19</v>
      </c>
      <c r="B18" s="11" t="s">
        <v>20</v>
      </c>
      <c r="C18" s="269"/>
      <c r="D18" s="12" t="s">
        <v>21</v>
      </c>
      <c r="E18" s="11" t="s">
        <v>22</v>
      </c>
      <c r="F18" s="11" t="s">
        <v>23</v>
      </c>
      <c r="G18" s="13" t="s">
        <v>24</v>
      </c>
      <c r="H18" s="13" t="s">
        <v>25</v>
      </c>
      <c r="I18" s="13" t="s">
        <v>26</v>
      </c>
      <c r="J18" s="13" t="s">
        <v>27</v>
      </c>
      <c r="K18" s="13" t="s">
        <v>28</v>
      </c>
      <c r="L18" s="13" t="s">
        <v>29</v>
      </c>
      <c r="M18" s="13" t="s">
        <v>30</v>
      </c>
      <c r="N18" s="13" t="s">
        <v>31</v>
      </c>
      <c r="O18" s="13" t="s">
        <v>32</v>
      </c>
      <c r="P18" s="13" t="s">
        <v>33</v>
      </c>
      <c r="Q18" s="14" t="s">
        <v>34</v>
      </c>
      <c r="R18" s="15" t="s">
        <v>35</v>
      </c>
      <c r="S18" s="16" t="s">
        <v>36</v>
      </c>
      <c r="T18" s="16" t="s">
        <v>37</v>
      </c>
      <c r="U18" s="16" t="s">
        <v>38</v>
      </c>
      <c r="V18" s="17" t="s">
        <v>126</v>
      </c>
      <c r="W18" s="18" t="s">
        <v>39</v>
      </c>
      <c r="X18" s="19" t="s">
        <v>40</v>
      </c>
      <c r="Y18" s="19" t="s">
        <v>41</v>
      </c>
      <c r="Z18" s="19" t="s">
        <v>42</v>
      </c>
      <c r="AA18" s="20" t="s">
        <v>43</v>
      </c>
      <c r="AB18" s="21" t="s">
        <v>39</v>
      </c>
      <c r="AC18" s="22" t="s">
        <v>40</v>
      </c>
      <c r="AD18" s="22" t="s">
        <v>41</v>
      </c>
      <c r="AE18" s="22" t="s">
        <v>42</v>
      </c>
      <c r="AF18" s="23" t="s">
        <v>43</v>
      </c>
      <c r="AG18" s="24" t="s">
        <v>39</v>
      </c>
      <c r="AH18" s="25" t="s">
        <v>40</v>
      </c>
      <c r="AI18" s="25" t="s">
        <v>41</v>
      </c>
      <c r="AJ18" s="25" t="s">
        <v>42</v>
      </c>
      <c r="AK18" s="26" t="s">
        <v>43</v>
      </c>
      <c r="AL18" s="21" t="s">
        <v>39</v>
      </c>
      <c r="AM18" s="22" t="s">
        <v>40</v>
      </c>
      <c r="AN18" s="22" t="s">
        <v>41</v>
      </c>
      <c r="AO18" s="22" t="s">
        <v>42</v>
      </c>
      <c r="AP18" s="23" t="s">
        <v>43</v>
      </c>
      <c r="AQ18" s="27" t="s">
        <v>39</v>
      </c>
      <c r="AR18" s="28" t="s">
        <v>44</v>
      </c>
      <c r="AS18" s="28" t="s">
        <v>45</v>
      </c>
      <c r="AT18" s="29" t="s">
        <v>46</v>
      </c>
      <c r="AU18" s="8"/>
    </row>
    <row r="19" spans="1:47" s="64" customFormat="1" ht="178.5" customHeight="1" x14ac:dyDescent="0.25">
      <c r="A19" s="47">
        <v>4</v>
      </c>
      <c r="B19" s="48" t="s">
        <v>47</v>
      </c>
      <c r="C19" s="49" t="s">
        <v>48</v>
      </c>
      <c r="D19" s="50">
        <v>1</v>
      </c>
      <c r="E19" s="51" t="s">
        <v>127</v>
      </c>
      <c r="F19" s="52" t="s">
        <v>49</v>
      </c>
      <c r="G19" s="53" t="s">
        <v>50</v>
      </c>
      <c r="H19" s="54" t="s">
        <v>51</v>
      </c>
      <c r="I19" s="67" t="s">
        <v>195</v>
      </c>
      <c r="J19" s="50" t="s">
        <v>52</v>
      </c>
      <c r="K19" s="48" t="s">
        <v>53</v>
      </c>
      <c r="L19" s="55">
        <v>0</v>
      </c>
      <c r="M19" s="55">
        <v>0.05</v>
      </c>
      <c r="N19" s="55">
        <v>0.1</v>
      </c>
      <c r="O19" s="55">
        <v>0.2</v>
      </c>
      <c r="P19" s="55">
        <f t="shared" ref="P19:P26" si="0">+O19</f>
        <v>0.2</v>
      </c>
      <c r="Q19" s="56" t="s">
        <v>54</v>
      </c>
      <c r="R19" s="57" t="s">
        <v>55</v>
      </c>
      <c r="S19" s="53" t="s">
        <v>56</v>
      </c>
      <c r="T19" s="48" t="s">
        <v>57</v>
      </c>
      <c r="U19" s="58" t="s">
        <v>59</v>
      </c>
      <c r="V19" s="59" t="s">
        <v>58</v>
      </c>
      <c r="W19" s="60" t="s">
        <v>146</v>
      </c>
      <c r="X19" s="61" t="s">
        <v>146</v>
      </c>
      <c r="Y19" s="49" t="s">
        <v>146</v>
      </c>
      <c r="Z19" s="119" t="s">
        <v>205</v>
      </c>
      <c r="AA19" s="124" t="s">
        <v>146</v>
      </c>
      <c r="AB19" s="60">
        <f t="shared" ref="AB19:AB32" si="1">+M19</f>
        <v>0.05</v>
      </c>
      <c r="AC19" s="138">
        <v>0.126</v>
      </c>
      <c r="AD19" s="129">
        <f t="shared" ref="AD19" si="2">IF(AC19/AB19&gt;100%,100%,AC19/AB19)</f>
        <v>1</v>
      </c>
      <c r="AE19" s="119" t="s">
        <v>243</v>
      </c>
      <c r="AF19" s="124" t="s">
        <v>206</v>
      </c>
      <c r="AG19" s="60">
        <f t="shared" ref="AG19:AG32" si="3">+N19</f>
        <v>0.1</v>
      </c>
      <c r="AH19" s="61"/>
      <c r="AI19" s="49">
        <f t="shared" ref="AI19:AI32" si="4">IFERROR((AH19/AG19),0)</f>
        <v>0</v>
      </c>
      <c r="AJ19" s="50"/>
      <c r="AK19" s="62"/>
      <c r="AL19" s="60">
        <f t="shared" ref="AL19:AL32" si="5">+O19</f>
        <v>0.2</v>
      </c>
      <c r="AM19" s="61"/>
      <c r="AN19" s="49">
        <f t="shared" ref="AN19:AN32" si="6">IFERROR((AM19/AL19),0)</f>
        <v>0</v>
      </c>
      <c r="AO19" s="50"/>
      <c r="AP19" s="62"/>
      <c r="AQ19" s="109">
        <f t="shared" ref="AQ19:AQ32" si="7">+P19</f>
        <v>0.2</v>
      </c>
      <c r="AR19" s="138">
        <v>0.126</v>
      </c>
      <c r="AS19" s="129">
        <f>IF(AR19/AQ19&gt;100%,100%,AR19/AQ19)</f>
        <v>0.63</v>
      </c>
      <c r="AT19" s="119" t="s">
        <v>243</v>
      </c>
      <c r="AU19" s="63"/>
    </row>
    <row r="20" spans="1:47" s="64" customFormat="1" ht="88.5" customHeight="1" x14ac:dyDescent="0.25">
      <c r="A20" s="65">
        <v>4</v>
      </c>
      <c r="B20" s="53" t="s">
        <v>47</v>
      </c>
      <c r="C20" s="55" t="s">
        <v>60</v>
      </c>
      <c r="D20" s="52">
        <v>2</v>
      </c>
      <c r="E20" s="66" t="s">
        <v>61</v>
      </c>
      <c r="F20" s="52" t="s">
        <v>49</v>
      </c>
      <c r="G20" s="66" t="s">
        <v>62</v>
      </c>
      <c r="H20" s="66" t="s">
        <v>63</v>
      </c>
      <c r="I20" s="67">
        <v>0.6</v>
      </c>
      <c r="J20" s="68" t="s">
        <v>52</v>
      </c>
      <c r="K20" s="48" t="s">
        <v>53</v>
      </c>
      <c r="L20" s="69">
        <v>0.12</v>
      </c>
      <c r="M20" s="69">
        <v>0.34</v>
      </c>
      <c r="N20" s="70">
        <v>0.51</v>
      </c>
      <c r="O20" s="70">
        <v>0.68</v>
      </c>
      <c r="P20" s="71">
        <f t="shared" si="0"/>
        <v>0.68</v>
      </c>
      <c r="Q20" s="72" t="s">
        <v>64</v>
      </c>
      <c r="R20" s="73" t="s">
        <v>65</v>
      </c>
      <c r="S20" s="66" t="s">
        <v>66</v>
      </c>
      <c r="T20" s="48" t="s">
        <v>57</v>
      </c>
      <c r="U20" s="74" t="s">
        <v>59</v>
      </c>
      <c r="V20" s="72" t="s">
        <v>67</v>
      </c>
      <c r="W20" s="60">
        <f t="shared" ref="W20:W32" si="8">+L20</f>
        <v>0.12</v>
      </c>
      <c r="X20" s="131">
        <v>0.1605</v>
      </c>
      <c r="Y20" s="129">
        <f>IF(X20/W20&gt;100%,100%,X20/W20)</f>
        <v>1</v>
      </c>
      <c r="Z20" s="120" t="s">
        <v>209</v>
      </c>
      <c r="AA20" s="125" t="s">
        <v>206</v>
      </c>
      <c r="AB20" s="60">
        <f t="shared" si="1"/>
        <v>0.34</v>
      </c>
      <c r="AC20" s="131">
        <v>0.45639999999999997</v>
      </c>
      <c r="AD20" s="129">
        <f>IF(AC20/AB20&gt;100%,100%,AC20/AB20)</f>
        <v>1</v>
      </c>
      <c r="AE20" s="120" t="s">
        <v>231</v>
      </c>
      <c r="AF20" s="125" t="s">
        <v>206</v>
      </c>
      <c r="AG20" s="60">
        <f t="shared" si="3"/>
        <v>0.51</v>
      </c>
      <c r="AH20" s="55"/>
      <c r="AI20" s="49">
        <f t="shared" si="4"/>
        <v>0</v>
      </c>
      <c r="AJ20" s="52"/>
      <c r="AK20" s="75"/>
      <c r="AL20" s="60">
        <f t="shared" si="5"/>
        <v>0.68</v>
      </c>
      <c r="AM20" s="55"/>
      <c r="AN20" s="49">
        <f t="shared" si="6"/>
        <v>0</v>
      </c>
      <c r="AO20" s="52"/>
      <c r="AP20" s="75"/>
      <c r="AQ20" s="109">
        <f t="shared" si="7"/>
        <v>0.68</v>
      </c>
      <c r="AR20" s="131">
        <v>0.45639999999999997</v>
      </c>
      <c r="AS20" s="129">
        <f t="shared" ref="AS20:AS39" si="9">IF(AR20/AQ20&gt;100%,100%,AR20/AQ20)</f>
        <v>0.67117647058823515</v>
      </c>
      <c r="AT20" s="120" t="s">
        <v>231</v>
      </c>
      <c r="AU20" s="63"/>
    </row>
    <row r="21" spans="1:47" s="64" customFormat="1" ht="159.75" customHeight="1" x14ac:dyDescent="0.25">
      <c r="A21" s="65">
        <v>4</v>
      </c>
      <c r="B21" s="53" t="s">
        <v>47</v>
      </c>
      <c r="C21" s="55" t="s">
        <v>60</v>
      </c>
      <c r="D21" s="52">
        <v>3</v>
      </c>
      <c r="E21" s="66" t="s">
        <v>133</v>
      </c>
      <c r="F21" s="52" t="s">
        <v>49</v>
      </c>
      <c r="G21" s="66" t="s">
        <v>68</v>
      </c>
      <c r="H21" s="66" t="s">
        <v>69</v>
      </c>
      <c r="I21" s="67">
        <v>0.6</v>
      </c>
      <c r="J21" s="68" t="s">
        <v>52</v>
      </c>
      <c r="K21" s="48" t="s">
        <v>53</v>
      </c>
      <c r="L21" s="55">
        <v>7.0000000000000007E-2</v>
      </c>
      <c r="M21" s="55">
        <v>0.2</v>
      </c>
      <c r="N21" s="55">
        <v>0.3</v>
      </c>
      <c r="O21" s="55">
        <v>0.4</v>
      </c>
      <c r="P21" s="55">
        <f t="shared" si="0"/>
        <v>0.4</v>
      </c>
      <c r="Q21" s="72" t="s">
        <v>64</v>
      </c>
      <c r="R21" s="73" t="s">
        <v>65</v>
      </c>
      <c r="S21" s="66" t="s">
        <v>66</v>
      </c>
      <c r="T21" s="48" t="s">
        <v>57</v>
      </c>
      <c r="U21" s="74" t="s">
        <v>59</v>
      </c>
      <c r="V21" s="72" t="s">
        <v>67</v>
      </c>
      <c r="W21" s="60">
        <f t="shared" si="8"/>
        <v>7.0000000000000007E-2</v>
      </c>
      <c r="X21" s="131">
        <v>4.7000000000000002E-3</v>
      </c>
      <c r="Y21" s="129">
        <f t="shared" ref="Y21:Y39" si="10">IF(X21/W21&gt;100%,100%,X21/W21)</f>
        <v>6.7142857142857143E-2</v>
      </c>
      <c r="Z21" s="120" t="s">
        <v>210</v>
      </c>
      <c r="AA21" s="125" t="s">
        <v>206</v>
      </c>
      <c r="AB21" s="60">
        <f t="shared" si="1"/>
        <v>0.2</v>
      </c>
      <c r="AC21" s="131">
        <v>6.2700000000000006E-2</v>
      </c>
      <c r="AD21" s="129">
        <f t="shared" ref="AD21:AD39" si="11">IF(AC21/AB21&gt;100%,100%,AC21/AB21)</f>
        <v>0.3135</v>
      </c>
      <c r="AE21" s="120" t="s">
        <v>232</v>
      </c>
      <c r="AF21" s="125" t="s">
        <v>206</v>
      </c>
      <c r="AG21" s="60">
        <f t="shared" si="3"/>
        <v>0.3</v>
      </c>
      <c r="AH21" s="55"/>
      <c r="AI21" s="49">
        <f t="shared" si="4"/>
        <v>0</v>
      </c>
      <c r="AJ21" s="52"/>
      <c r="AK21" s="75"/>
      <c r="AL21" s="60">
        <f t="shared" si="5"/>
        <v>0.4</v>
      </c>
      <c r="AM21" s="55"/>
      <c r="AN21" s="49">
        <f t="shared" si="6"/>
        <v>0</v>
      </c>
      <c r="AO21" s="52"/>
      <c r="AP21" s="75"/>
      <c r="AQ21" s="109">
        <f t="shared" si="7"/>
        <v>0.4</v>
      </c>
      <c r="AR21" s="131">
        <v>6.2700000000000006E-2</v>
      </c>
      <c r="AS21" s="129">
        <f t="shared" si="9"/>
        <v>0.15675</v>
      </c>
      <c r="AT21" s="120" t="s">
        <v>232</v>
      </c>
      <c r="AU21" s="63"/>
    </row>
    <row r="22" spans="1:47" s="64" customFormat="1" ht="105.75" customHeight="1" x14ac:dyDescent="0.25">
      <c r="A22" s="65">
        <v>4</v>
      </c>
      <c r="B22" s="53" t="s">
        <v>47</v>
      </c>
      <c r="C22" s="55" t="s">
        <v>60</v>
      </c>
      <c r="D22" s="52">
        <v>4</v>
      </c>
      <c r="E22" s="66" t="s">
        <v>128</v>
      </c>
      <c r="F22" s="52" t="s">
        <v>49</v>
      </c>
      <c r="G22" s="66" t="s">
        <v>70</v>
      </c>
      <c r="H22" s="66" t="s">
        <v>71</v>
      </c>
      <c r="I22" s="76">
        <v>0.96489999999999998</v>
      </c>
      <c r="J22" s="68" t="s">
        <v>52</v>
      </c>
      <c r="K22" s="48" t="s">
        <v>53</v>
      </c>
      <c r="L22" s="55">
        <v>0.2</v>
      </c>
      <c r="M22" s="55">
        <v>0.4</v>
      </c>
      <c r="N22" s="55">
        <v>0.6</v>
      </c>
      <c r="O22" s="55">
        <v>0.95</v>
      </c>
      <c r="P22" s="55">
        <f t="shared" si="0"/>
        <v>0.95</v>
      </c>
      <c r="Q22" s="72" t="s">
        <v>64</v>
      </c>
      <c r="R22" s="73" t="s">
        <v>65</v>
      </c>
      <c r="S22" s="66" t="s">
        <v>66</v>
      </c>
      <c r="T22" s="48" t="s">
        <v>57</v>
      </c>
      <c r="U22" s="74" t="s">
        <v>59</v>
      </c>
      <c r="V22" s="72" t="s">
        <v>72</v>
      </c>
      <c r="W22" s="60">
        <f t="shared" si="8"/>
        <v>0.2</v>
      </c>
      <c r="X22" s="131">
        <v>0.29389999999999999</v>
      </c>
      <c r="Y22" s="129">
        <f t="shared" si="10"/>
        <v>1</v>
      </c>
      <c r="Z22" s="120" t="s">
        <v>211</v>
      </c>
      <c r="AA22" s="125" t="s">
        <v>206</v>
      </c>
      <c r="AB22" s="60">
        <f t="shared" si="1"/>
        <v>0.4</v>
      </c>
      <c r="AC22" s="131">
        <v>0.46779999999999999</v>
      </c>
      <c r="AD22" s="129">
        <f t="shared" si="11"/>
        <v>1</v>
      </c>
      <c r="AE22" s="120" t="s">
        <v>233</v>
      </c>
      <c r="AF22" s="125" t="s">
        <v>206</v>
      </c>
      <c r="AG22" s="60">
        <f t="shared" si="3"/>
        <v>0.6</v>
      </c>
      <c r="AH22" s="55"/>
      <c r="AI22" s="49">
        <f t="shared" si="4"/>
        <v>0</v>
      </c>
      <c r="AJ22" s="52"/>
      <c r="AK22" s="75"/>
      <c r="AL22" s="60">
        <f t="shared" si="5"/>
        <v>0.95</v>
      </c>
      <c r="AM22" s="55"/>
      <c r="AN22" s="49">
        <f t="shared" si="6"/>
        <v>0</v>
      </c>
      <c r="AO22" s="52"/>
      <c r="AP22" s="75"/>
      <c r="AQ22" s="109">
        <f t="shared" si="7"/>
        <v>0.95</v>
      </c>
      <c r="AR22" s="131">
        <v>0.46779999999999999</v>
      </c>
      <c r="AS22" s="129">
        <f t="shared" si="9"/>
        <v>0.49242105263157898</v>
      </c>
      <c r="AT22" s="120" t="s">
        <v>233</v>
      </c>
      <c r="AU22" s="63"/>
    </row>
    <row r="23" spans="1:47" s="64" customFormat="1" ht="139.5" customHeight="1" x14ac:dyDescent="0.25">
      <c r="A23" s="65">
        <v>4</v>
      </c>
      <c r="B23" s="53" t="s">
        <v>47</v>
      </c>
      <c r="C23" s="55" t="s">
        <v>60</v>
      </c>
      <c r="D23" s="52">
        <v>5</v>
      </c>
      <c r="E23" s="53" t="s">
        <v>129</v>
      </c>
      <c r="F23" s="52" t="s">
        <v>49</v>
      </c>
      <c r="G23" s="53" t="s">
        <v>73</v>
      </c>
      <c r="H23" s="53" t="s">
        <v>74</v>
      </c>
      <c r="I23" s="71">
        <v>0.25</v>
      </c>
      <c r="J23" s="52" t="s">
        <v>52</v>
      </c>
      <c r="K23" s="48" t="s">
        <v>53</v>
      </c>
      <c r="L23" s="55">
        <v>0.08</v>
      </c>
      <c r="M23" s="55">
        <v>0.2</v>
      </c>
      <c r="N23" s="55">
        <v>0.3</v>
      </c>
      <c r="O23" s="55">
        <v>0.45</v>
      </c>
      <c r="P23" s="55">
        <f t="shared" si="0"/>
        <v>0.45</v>
      </c>
      <c r="Q23" s="56" t="s">
        <v>64</v>
      </c>
      <c r="R23" s="57" t="s">
        <v>65</v>
      </c>
      <c r="S23" s="66" t="s">
        <v>66</v>
      </c>
      <c r="T23" s="48" t="s">
        <v>57</v>
      </c>
      <c r="U23" s="74" t="s">
        <v>59</v>
      </c>
      <c r="V23" s="72" t="s">
        <v>72</v>
      </c>
      <c r="W23" s="60">
        <f t="shared" si="8"/>
        <v>0.08</v>
      </c>
      <c r="X23" s="131">
        <v>3.7100000000000001E-2</v>
      </c>
      <c r="Y23" s="129">
        <f t="shared" si="10"/>
        <v>0.46375</v>
      </c>
      <c r="Z23" s="120" t="s">
        <v>212</v>
      </c>
      <c r="AA23" s="125" t="s">
        <v>206</v>
      </c>
      <c r="AB23" s="60">
        <f t="shared" si="1"/>
        <v>0.2</v>
      </c>
      <c r="AC23" s="131">
        <v>0.14599999999999999</v>
      </c>
      <c r="AD23" s="129">
        <f t="shared" si="11"/>
        <v>0.72999999999999987</v>
      </c>
      <c r="AE23" s="120" t="s">
        <v>234</v>
      </c>
      <c r="AF23" s="125" t="s">
        <v>206</v>
      </c>
      <c r="AG23" s="60">
        <f t="shared" si="3"/>
        <v>0.3</v>
      </c>
      <c r="AH23" s="55"/>
      <c r="AI23" s="49">
        <f t="shared" si="4"/>
        <v>0</v>
      </c>
      <c r="AJ23" s="52"/>
      <c r="AK23" s="75"/>
      <c r="AL23" s="60">
        <f t="shared" si="5"/>
        <v>0.45</v>
      </c>
      <c r="AM23" s="55"/>
      <c r="AN23" s="49">
        <f t="shared" si="6"/>
        <v>0</v>
      </c>
      <c r="AO23" s="52"/>
      <c r="AP23" s="75"/>
      <c r="AQ23" s="109">
        <f t="shared" si="7"/>
        <v>0.45</v>
      </c>
      <c r="AR23" s="131">
        <v>0.14599999999999999</v>
      </c>
      <c r="AS23" s="129">
        <f t="shared" si="9"/>
        <v>0.32444444444444442</v>
      </c>
      <c r="AT23" s="120" t="s">
        <v>234</v>
      </c>
      <c r="AU23" s="63"/>
    </row>
    <row r="24" spans="1:47" s="64" customFormat="1" ht="125.25" customHeight="1" x14ac:dyDescent="0.25">
      <c r="A24" s="65">
        <v>4</v>
      </c>
      <c r="B24" s="53" t="s">
        <v>47</v>
      </c>
      <c r="C24" s="55" t="s">
        <v>60</v>
      </c>
      <c r="D24" s="52">
        <v>6</v>
      </c>
      <c r="E24" s="66" t="s">
        <v>134</v>
      </c>
      <c r="F24" s="68" t="s">
        <v>75</v>
      </c>
      <c r="G24" s="66" t="s">
        <v>76</v>
      </c>
      <c r="H24" s="66" t="s">
        <v>77</v>
      </c>
      <c r="I24" s="67">
        <v>0.95</v>
      </c>
      <c r="J24" s="68" t="s">
        <v>78</v>
      </c>
      <c r="K24" s="48" t="s">
        <v>53</v>
      </c>
      <c r="L24" s="55">
        <v>0.98</v>
      </c>
      <c r="M24" s="55">
        <v>0.98</v>
      </c>
      <c r="N24" s="55">
        <v>0.98</v>
      </c>
      <c r="O24" s="55">
        <v>0.98</v>
      </c>
      <c r="P24" s="55">
        <f t="shared" si="0"/>
        <v>0.98</v>
      </c>
      <c r="Q24" s="72" t="s">
        <v>64</v>
      </c>
      <c r="R24" s="73" t="s">
        <v>79</v>
      </c>
      <c r="S24" s="66" t="s">
        <v>80</v>
      </c>
      <c r="T24" s="48" t="s">
        <v>57</v>
      </c>
      <c r="U24" s="74" t="s">
        <v>59</v>
      </c>
      <c r="V24" s="77" t="s">
        <v>81</v>
      </c>
      <c r="W24" s="60">
        <f t="shared" si="8"/>
        <v>0.98</v>
      </c>
      <c r="X24" s="131">
        <f>121/163</f>
        <v>0.74233128834355833</v>
      </c>
      <c r="Y24" s="129">
        <f t="shared" si="10"/>
        <v>0.75748090647301869</v>
      </c>
      <c r="Z24" s="120" t="s">
        <v>213</v>
      </c>
      <c r="AA24" s="125" t="s">
        <v>206</v>
      </c>
      <c r="AB24" s="60">
        <f t="shared" si="1"/>
        <v>0.98</v>
      </c>
      <c r="AC24" s="131">
        <v>1</v>
      </c>
      <c r="AD24" s="129">
        <f t="shared" si="11"/>
        <v>1</v>
      </c>
      <c r="AE24" s="120" t="s">
        <v>235</v>
      </c>
      <c r="AF24" s="125" t="s">
        <v>206</v>
      </c>
      <c r="AG24" s="60">
        <f t="shared" si="3"/>
        <v>0.98</v>
      </c>
      <c r="AH24" s="55">
        <v>0</v>
      </c>
      <c r="AI24" s="49">
        <f t="shared" si="4"/>
        <v>0</v>
      </c>
      <c r="AJ24" s="52"/>
      <c r="AK24" s="75"/>
      <c r="AL24" s="60">
        <f t="shared" si="5"/>
        <v>0.98</v>
      </c>
      <c r="AM24" s="55">
        <v>0</v>
      </c>
      <c r="AN24" s="49">
        <f t="shared" si="6"/>
        <v>0</v>
      </c>
      <c r="AO24" s="52"/>
      <c r="AP24" s="75"/>
      <c r="AQ24" s="109">
        <f t="shared" si="7"/>
        <v>0.98</v>
      </c>
      <c r="AR24" s="138">
        <f>AVERAGE(X24,AC24,AH24,AM24)</f>
        <v>0.43558282208588961</v>
      </c>
      <c r="AS24" s="129">
        <f t="shared" si="9"/>
        <v>0.44447226743458124</v>
      </c>
      <c r="AT24" s="125" t="s">
        <v>248</v>
      </c>
      <c r="AU24" s="63"/>
    </row>
    <row r="25" spans="1:47" s="64" customFormat="1" ht="132.75" customHeight="1" x14ac:dyDescent="0.25">
      <c r="A25" s="65">
        <v>4</v>
      </c>
      <c r="B25" s="53" t="s">
        <v>47</v>
      </c>
      <c r="C25" s="55" t="s">
        <v>60</v>
      </c>
      <c r="D25" s="52">
        <v>7</v>
      </c>
      <c r="E25" s="66" t="s">
        <v>82</v>
      </c>
      <c r="F25" s="52" t="s">
        <v>49</v>
      </c>
      <c r="G25" s="66" t="s">
        <v>83</v>
      </c>
      <c r="H25" s="66" t="s">
        <v>84</v>
      </c>
      <c r="I25" s="67">
        <v>1</v>
      </c>
      <c r="J25" s="68" t="s">
        <v>78</v>
      </c>
      <c r="K25" s="48" t="s">
        <v>53</v>
      </c>
      <c r="L25" s="69">
        <v>1</v>
      </c>
      <c r="M25" s="69">
        <v>1</v>
      </c>
      <c r="N25" s="69">
        <v>1</v>
      </c>
      <c r="O25" s="69">
        <v>1</v>
      </c>
      <c r="P25" s="71">
        <f t="shared" si="0"/>
        <v>1</v>
      </c>
      <c r="Q25" s="72" t="s">
        <v>64</v>
      </c>
      <c r="R25" s="73" t="s">
        <v>79</v>
      </c>
      <c r="S25" s="78" t="s">
        <v>85</v>
      </c>
      <c r="T25" s="48" t="s">
        <v>57</v>
      </c>
      <c r="U25" s="74" t="s">
        <v>59</v>
      </c>
      <c r="V25" s="77" t="s">
        <v>86</v>
      </c>
      <c r="W25" s="60">
        <f t="shared" si="8"/>
        <v>1</v>
      </c>
      <c r="X25" s="131">
        <v>0.7107</v>
      </c>
      <c r="Y25" s="129">
        <f t="shared" si="10"/>
        <v>0.7107</v>
      </c>
      <c r="Z25" s="120" t="s">
        <v>214</v>
      </c>
      <c r="AA25" s="125" t="s">
        <v>206</v>
      </c>
      <c r="AB25" s="60">
        <f t="shared" si="1"/>
        <v>1</v>
      </c>
      <c r="AC25" s="131">
        <v>1</v>
      </c>
      <c r="AD25" s="129">
        <f t="shared" si="11"/>
        <v>1</v>
      </c>
      <c r="AE25" s="120" t="s">
        <v>236</v>
      </c>
      <c r="AF25" s="125" t="s">
        <v>206</v>
      </c>
      <c r="AG25" s="60">
        <f t="shared" si="3"/>
        <v>1</v>
      </c>
      <c r="AH25" s="55">
        <v>0</v>
      </c>
      <c r="AI25" s="49">
        <f t="shared" si="4"/>
        <v>0</v>
      </c>
      <c r="AJ25" s="52"/>
      <c r="AK25" s="75"/>
      <c r="AL25" s="60">
        <f t="shared" si="5"/>
        <v>1</v>
      </c>
      <c r="AM25" s="55">
        <v>0</v>
      </c>
      <c r="AN25" s="49">
        <f t="shared" si="6"/>
        <v>0</v>
      </c>
      <c r="AO25" s="52"/>
      <c r="AP25" s="75"/>
      <c r="AQ25" s="109">
        <f t="shared" si="7"/>
        <v>1</v>
      </c>
      <c r="AR25" s="138">
        <f t="shared" ref="AR25:AR26" si="12">AVERAGE(X25,AC25,AH25,AM25)</f>
        <v>0.42767500000000003</v>
      </c>
      <c r="AS25" s="129">
        <f t="shared" si="9"/>
        <v>0.42767500000000003</v>
      </c>
      <c r="AT25" s="125" t="s">
        <v>249</v>
      </c>
      <c r="AU25" s="63"/>
    </row>
    <row r="26" spans="1:47" s="64" customFormat="1" ht="88.5" customHeight="1" x14ac:dyDescent="0.25">
      <c r="A26" s="65">
        <v>4</v>
      </c>
      <c r="B26" s="53" t="s">
        <v>47</v>
      </c>
      <c r="C26" s="55" t="s">
        <v>60</v>
      </c>
      <c r="D26" s="52">
        <v>8</v>
      </c>
      <c r="E26" s="66" t="s">
        <v>87</v>
      </c>
      <c r="F26" s="52" t="s">
        <v>49</v>
      </c>
      <c r="G26" s="66" t="s">
        <v>88</v>
      </c>
      <c r="H26" s="66" t="s">
        <v>89</v>
      </c>
      <c r="I26" s="67">
        <v>0.95</v>
      </c>
      <c r="J26" s="68" t="s">
        <v>78</v>
      </c>
      <c r="K26" s="48" t="s">
        <v>53</v>
      </c>
      <c r="L26" s="69">
        <v>0.95</v>
      </c>
      <c r="M26" s="69">
        <v>1</v>
      </c>
      <c r="N26" s="69">
        <v>1</v>
      </c>
      <c r="O26" s="69">
        <v>1</v>
      </c>
      <c r="P26" s="71">
        <f t="shared" si="0"/>
        <v>1</v>
      </c>
      <c r="Q26" s="72" t="s">
        <v>64</v>
      </c>
      <c r="R26" s="79" t="s">
        <v>90</v>
      </c>
      <c r="S26" s="66" t="s">
        <v>85</v>
      </c>
      <c r="T26" s="48" t="s">
        <v>57</v>
      </c>
      <c r="U26" s="74" t="s">
        <v>91</v>
      </c>
      <c r="V26" s="77" t="s">
        <v>85</v>
      </c>
      <c r="W26" s="60">
        <f t="shared" si="8"/>
        <v>0.95</v>
      </c>
      <c r="X26" s="131">
        <v>0.85</v>
      </c>
      <c r="Y26" s="129">
        <f t="shared" si="10"/>
        <v>0.89473684210526316</v>
      </c>
      <c r="Z26" s="120" t="s">
        <v>221</v>
      </c>
      <c r="AA26" s="125" t="s">
        <v>85</v>
      </c>
      <c r="AB26" s="60">
        <f t="shared" si="1"/>
        <v>1</v>
      </c>
      <c r="AC26" s="131">
        <v>1</v>
      </c>
      <c r="AD26" s="129">
        <f t="shared" si="11"/>
        <v>1</v>
      </c>
      <c r="AE26" s="337" t="s">
        <v>244</v>
      </c>
      <c r="AF26" s="125" t="s">
        <v>245</v>
      </c>
      <c r="AG26" s="60">
        <f t="shared" si="3"/>
        <v>1</v>
      </c>
      <c r="AH26" s="55">
        <v>0</v>
      </c>
      <c r="AI26" s="49">
        <f t="shared" si="4"/>
        <v>0</v>
      </c>
      <c r="AJ26" s="52"/>
      <c r="AK26" s="75"/>
      <c r="AL26" s="60">
        <f t="shared" si="5"/>
        <v>1</v>
      </c>
      <c r="AM26" s="55">
        <v>0</v>
      </c>
      <c r="AN26" s="49">
        <f t="shared" si="6"/>
        <v>0</v>
      </c>
      <c r="AO26" s="52"/>
      <c r="AP26" s="75"/>
      <c r="AQ26" s="109">
        <f t="shared" si="7"/>
        <v>1</v>
      </c>
      <c r="AR26" s="138">
        <f t="shared" si="12"/>
        <v>0.46250000000000002</v>
      </c>
      <c r="AS26" s="129">
        <f t="shared" si="9"/>
        <v>0.46250000000000002</v>
      </c>
      <c r="AT26" s="125" t="s">
        <v>250</v>
      </c>
      <c r="AU26" s="63"/>
    </row>
    <row r="27" spans="1:47" s="64" customFormat="1" ht="88.5" customHeight="1" x14ac:dyDescent="0.25">
      <c r="A27" s="65">
        <v>4</v>
      </c>
      <c r="B27" s="53" t="s">
        <v>47</v>
      </c>
      <c r="C27" s="52" t="s">
        <v>92</v>
      </c>
      <c r="D27" s="52">
        <v>9</v>
      </c>
      <c r="E27" s="80" t="s">
        <v>130</v>
      </c>
      <c r="F27" s="68" t="s">
        <v>75</v>
      </c>
      <c r="G27" s="80" t="s">
        <v>93</v>
      </c>
      <c r="H27" s="80" t="s">
        <v>94</v>
      </c>
      <c r="I27" s="52" t="s">
        <v>95</v>
      </c>
      <c r="J27" s="81" t="s">
        <v>96</v>
      </c>
      <c r="K27" s="80" t="s">
        <v>97</v>
      </c>
      <c r="L27" s="52">
        <v>2160</v>
      </c>
      <c r="M27" s="52">
        <v>2160</v>
      </c>
      <c r="N27" s="52">
        <v>2160</v>
      </c>
      <c r="O27" s="52">
        <v>2160</v>
      </c>
      <c r="P27" s="82">
        <f t="shared" ref="P27:P32" si="13">SUM(L27:O27)</f>
        <v>8640</v>
      </c>
      <c r="Q27" s="83" t="s">
        <v>64</v>
      </c>
      <c r="R27" s="84" t="s">
        <v>98</v>
      </c>
      <c r="S27" s="80" t="s">
        <v>99</v>
      </c>
      <c r="T27" s="80" t="s">
        <v>100</v>
      </c>
      <c r="U27" s="85" t="s">
        <v>102</v>
      </c>
      <c r="V27" s="86" t="s">
        <v>101</v>
      </c>
      <c r="W27" s="87">
        <f t="shared" si="8"/>
        <v>2160</v>
      </c>
      <c r="X27" s="82">
        <v>2956</v>
      </c>
      <c r="Y27" s="129">
        <f t="shared" si="10"/>
        <v>1</v>
      </c>
      <c r="Z27" s="120" t="s">
        <v>239</v>
      </c>
      <c r="AA27" s="125" t="s">
        <v>215</v>
      </c>
      <c r="AB27" s="87">
        <f t="shared" si="1"/>
        <v>2160</v>
      </c>
      <c r="AC27" s="82">
        <v>3474</v>
      </c>
      <c r="AD27" s="129">
        <f t="shared" si="11"/>
        <v>1</v>
      </c>
      <c r="AE27" s="120" t="s">
        <v>237</v>
      </c>
      <c r="AF27" s="125" t="s">
        <v>215</v>
      </c>
      <c r="AG27" s="87">
        <f t="shared" si="3"/>
        <v>2160</v>
      </c>
      <c r="AH27" s="82"/>
      <c r="AI27" s="49">
        <f t="shared" si="4"/>
        <v>0</v>
      </c>
      <c r="AJ27" s="52"/>
      <c r="AK27" s="75"/>
      <c r="AL27" s="87">
        <f t="shared" si="5"/>
        <v>2160</v>
      </c>
      <c r="AM27" s="82"/>
      <c r="AN27" s="49">
        <f t="shared" si="6"/>
        <v>0</v>
      </c>
      <c r="AO27" s="52"/>
      <c r="AP27" s="75"/>
      <c r="AQ27" s="110">
        <f t="shared" si="7"/>
        <v>8640</v>
      </c>
      <c r="AR27" s="111">
        <f t="shared" ref="AR20:AR32" si="14">+X27+AC27+AH27+AM27</f>
        <v>6430</v>
      </c>
      <c r="AS27" s="129">
        <f t="shared" si="9"/>
        <v>0.74421296296296291</v>
      </c>
      <c r="AT27" s="120" t="s">
        <v>251</v>
      </c>
      <c r="AU27" s="63"/>
    </row>
    <row r="28" spans="1:47" s="64" customFormat="1" ht="88.5" customHeight="1" x14ac:dyDescent="0.25">
      <c r="A28" s="65">
        <v>4</v>
      </c>
      <c r="B28" s="53" t="s">
        <v>47</v>
      </c>
      <c r="C28" s="52" t="s">
        <v>92</v>
      </c>
      <c r="D28" s="52">
        <v>10</v>
      </c>
      <c r="E28" s="80" t="s">
        <v>131</v>
      </c>
      <c r="F28" s="52" t="s">
        <v>49</v>
      </c>
      <c r="G28" s="80" t="s">
        <v>103</v>
      </c>
      <c r="H28" s="80" t="s">
        <v>104</v>
      </c>
      <c r="I28" s="52" t="s">
        <v>95</v>
      </c>
      <c r="J28" s="81" t="s">
        <v>96</v>
      </c>
      <c r="K28" s="80" t="s">
        <v>105</v>
      </c>
      <c r="L28" s="52">
        <v>1080</v>
      </c>
      <c r="M28" s="52">
        <v>1080</v>
      </c>
      <c r="N28" s="52">
        <v>1080</v>
      </c>
      <c r="O28" s="52">
        <v>1080</v>
      </c>
      <c r="P28" s="82">
        <f t="shared" si="13"/>
        <v>4320</v>
      </c>
      <c r="Q28" s="83" t="s">
        <v>64</v>
      </c>
      <c r="R28" s="84" t="s">
        <v>106</v>
      </c>
      <c r="S28" s="80" t="s">
        <v>99</v>
      </c>
      <c r="T28" s="80" t="s">
        <v>100</v>
      </c>
      <c r="U28" s="85" t="s">
        <v>102</v>
      </c>
      <c r="V28" s="86" t="s">
        <v>101</v>
      </c>
      <c r="W28" s="87">
        <f t="shared" si="8"/>
        <v>1080</v>
      </c>
      <c r="X28" s="82">
        <v>753</v>
      </c>
      <c r="Y28" s="129">
        <f t="shared" si="10"/>
        <v>0.69722222222222219</v>
      </c>
      <c r="Z28" s="120" t="s">
        <v>240</v>
      </c>
      <c r="AA28" s="125" t="s">
        <v>215</v>
      </c>
      <c r="AB28" s="87">
        <f t="shared" si="1"/>
        <v>1080</v>
      </c>
      <c r="AC28" s="82">
        <v>1167</v>
      </c>
      <c r="AD28" s="129">
        <f t="shared" si="11"/>
        <v>1</v>
      </c>
      <c r="AE28" s="120" t="s">
        <v>238</v>
      </c>
      <c r="AF28" s="125" t="s">
        <v>215</v>
      </c>
      <c r="AG28" s="87">
        <f t="shared" si="3"/>
        <v>1080</v>
      </c>
      <c r="AH28" s="82"/>
      <c r="AI28" s="49">
        <f t="shared" si="4"/>
        <v>0</v>
      </c>
      <c r="AJ28" s="52"/>
      <c r="AK28" s="75"/>
      <c r="AL28" s="87">
        <f t="shared" si="5"/>
        <v>1080</v>
      </c>
      <c r="AM28" s="82"/>
      <c r="AN28" s="49">
        <f t="shared" si="6"/>
        <v>0</v>
      </c>
      <c r="AO28" s="52"/>
      <c r="AP28" s="75"/>
      <c r="AQ28" s="110">
        <f t="shared" si="7"/>
        <v>4320</v>
      </c>
      <c r="AR28" s="111">
        <f t="shared" si="14"/>
        <v>1920</v>
      </c>
      <c r="AS28" s="129">
        <f t="shared" si="9"/>
        <v>0.44444444444444442</v>
      </c>
      <c r="AT28" s="120" t="s">
        <v>252</v>
      </c>
      <c r="AU28" s="63"/>
    </row>
    <row r="29" spans="1:47" s="104" customFormat="1" ht="88.5" customHeight="1" x14ac:dyDescent="0.25">
      <c r="A29" s="95">
        <v>4</v>
      </c>
      <c r="B29" s="51" t="s">
        <v>47</v>
      </c>
      <c r="C29" s="96" t="s">
        <v>92</v>
      </c>
      <c r="D29" s="96">
        <v>11</v>
      </c>
      <c r="E29" s="97" t="s">
        <v>193</v>
      </c>
      <c r="F29" s="96" t="s">
        <v>49</v>
      </c>
      <c r="G29" s="97" t="s">
        <v>107</v>
      </c>
      <c r="H29" s="97" t="s">
        <v>108</v>
      </c>
      <c r="I29" s="96" t="s">
        <v>95</v>
      </c>
      <c r="J29" s="98" t="s">
        <v>96</v>
      </c>
      <c r="K29" s="97" t="s">
        <v>109</v>
      </c>
      <c r="L29" s="96">
        <v>30</v>
      </c>
      <c r="M29" s="96">
        <v>60</v>
      </c>
      <c r="N29" s="96">
        <v>53</v>
      </c>
      <c r="O29" s="96">
        <v>40</v>
      </c>
      <c r="P29" s="99">
        <f t="shared" si="13"/>
        <v>183</v>
      </c>
      <c r="Q29" s="86" t="s">
        <v>64</v>
      </c>
      <c r="R29" s="84" t="s">
        <v>110</v>
      </c>
      <c r="S29" s="97" t="s">
        <v>111</v>
      </c>
      <c r="T29" s="97" t="s">
        <v>100</v>
      </c>
      <c r="U29" s="100" t="s">
        <v>102</v>
      </c>
      <c r="V29" s="86" t="s">
        <v>112</v>
      </c>
      <c r="W29" s="101">
        <f t="shared" si="8"/>
        <v>30</v>
      </c>
      <c r="X29" s="99">
        <v>14</v>
      </c>
      <c r="Y29" s="129">
        <f t="shared" si="10"/>
        <v>0.46666666666666667</v>
      </c>
      <c r="Z29" s="121" t="s">
        <v>227</v>
      </c>
      <c r="AA29" s="125" t="s">
        <v>215</v>
      </c>
      <c r="AB29" s="101">
        <f t="shared" si="1"/>
        <v>60</v>
      </c>
      <c r="AC29" s="99">
        <v>73</v>
      </c>
      <c r="AD29" s="129">
        <f t="shared" si="11"/>
        <v>1</v>
      </c>
      <c r="AE29" s="121" t="s">
        <v>241</v>
      </c>
      <c r="AF29" s="331" t="s">
        <v>215</v>
      </c>
      <c r="AG29" s="101">
        <f t="shared" si="3"/>
        <v>53</v>
      </c>
      <c r="AH29" s="99"/>
      <c r="AI29" s="112">
        <f t="shared" si="4"/>
        <v>0</v>
      </c>
      <c r="AJ29" s="96"/>
      <c r="AK29" s="102"/>
      <c r="AL29" s="101">
        <f t="shared" si="5"/>
        <v>40</v>
      </c>
      <c r="AM29" s="99"/>
      <c r="AN29" s="112">
        <f t="shared" si="6"/>
        <v>0</v>
      </c>
      <c r="AO29" s="96"/>
      <c r="AP29" s="102"/>
      <c r="AQ29" s="113">
        <f t="shared" si="7"/>
        <v>183</v>
      </c>
      <c r="AR29" s="114">
        <f t="shared" si="14"/>
        <v>87</v>
      </c>
      <c r="AS29" s="129">
        <f t="shared" si="9"/>
        <v>0.47540983606557374</v>
      </c>
      <c r="AT29" s="121" t="s">
        <v>253</v>
      </c>
      <c r="AU29" s="103"/>
    </row>
    <row r="30" spans="1:47" s="104" customFormat="1" ht="88.5" customHeight="1" x14ac:dyDescent="0.25">
      <c r="A30" s="95">
        <v>4</v>
      </c>
      <c r="B30" s="51" t="s">
        <v>47</v>
      </c>
      <c r="C30" s="96" t="s">
        <v>92</v>
      </c>
      <c r="D30" s="96">
        <v>12</v>
      </c>
      <c r="E30" s="97" t="s">
        <v>194</v>
      </c>
      <c r="F30" s="105" t="s">
        <v>75</v>
      </c>
      <c r="G30" s="97" t="s">
        <v>113</v>
      </c>
      <c r="H30" s="97" t="s">
        <v>114</v>
      </c>
      <c r="I30" s="96" t="s">
        <v>95</v>
      </c>
      <c r="J30" s="98" t="s">
        <v>96</v>
      </c>
      <c r="K30" s="97" t="s">
        <v>115</v>
      </c>
      <c r="L30" s="96">
        <v>48</v>
      </c>
      <c r="M30" s="96">
        <v>81</v>
      </c>
      <c r="N30" s="96">
        <v>80</v>
      </c>
      <c r="O30" s="96">
        <v>61</v>
      </c>
      <c r="P30" s="99">
        <f t="shared" si="13"/>
        <v>270</v>
      </c>
      <c r="Q30" s="86" t="s">
        <v>64</v>
      </c>
      <c r="R30" s="84" t="s">
        <v>110</v>
      </c>
      <c r="S30" s="97" t="s">
        <v>111</v>
      </c>
      <c r="T30" s="97" t="s">
        <v>100</v>
      </c>
      <c r="U30" s="100" t="s">
        <v>102</v>
      </c>
      <c r="V30" s="86" t="s">
        <v>112</v>
      </c>
      <c r="W30" s="101">
        <f t="shared" si="8"/>
        <v>48</v>
      </c>
      <c r="X30" s="99">
        <v>2</v>
      </c>
      <c r="Y30" s="129">
        <f t="shared" si="10"/>
        <v>4.1666666666666664E-2</v>
      </c>
      <c r="Z30" s="121" t="s">
        <v>228</v>
      </c>
      <c r="AA30" s="125" t="s">
        <v>215</v>
      </c>
      <c r="AB30" s="101">
        <f t="shared" si="1"/>
        <v>81</v>
      </c>
      <c r="AC30" s="99">
        <v>57</v>
      </c>
      <c r="AD30" s="129">
        <f t="shared" si="11"/>
        <v>0.70370370370370372</v>
      </c>
      <c r="AE30" s="121" t="s">
        <v>242</v>
      </c>
      <c r="AF30" s="331" t="s">
        <v>215</v>
      </c>
      <c r="AG30" s="101">
        <f t="shared" si="3"/>
        <v>80</v>
      </c>
      <c r="AH30" s="99"/>
      <c r="AI30" s="112">
        <f t="shared" si="4"/>
        <v>0</v>
      </c>
      <c r="AJ30" s="96"/>
      <c r="AK30" s="102"/>
      <c r="AL30" s="101">
        <f t="shared" si="5"/>
        <v>61</v>
      </c>
      <c r="AM30" s="99"/>
      <c r="AN30" s="112">
        <f t="shared" si="6"/>
        <v>0</v>
      </c>
      <c r="AO30" s="96"/>
      <c r="AP30" s="102"/>
      <c r="AQ30" s="113">
        <f t="shared" si="7"/>
        <v>270</v>
      </c>
      <c r="AR30" s="114">
        <f t="shared" si="14"/>
        <v>59</v>
      </c>
      <c r="AS30" s="129">
        <f t="shared" si="9"/>
        <v>0.21851851851851853</v>
      </c>
      <c r="AT30" s="121" t="s">
        <v>254</v>
      </c>
      <c r="AU30" s="103"/>
    </row>
    <row r="31" spans="1:47" s="64" customFormat="1" ht="88.5" customHeight="1" x14ac:dyDescent="0.25">
      <c r="A31" s="65">
        <v>4</v>
      </c>
      <c r="B31" s="53" t="s">
        <v>47</v>
      </c>
      <c r="C31" s="52" t="s">
        <v>92</v>
      </c>
      <c r="D31" s="52">
        <v>13</v>
      </c>
      <c r="E31" s="80" t="s">
        <v>135</v>
      </c>
      <c r="F31" s="68" t="s">
        <v>75</v>
      </c>
      <c r="G31" s="80" t="s">
        <v>116</v>
      </c>
      <c r="H31" s="80" t="s">
        <v>117</v>
      </c>
      <c r="I31" s="52" t="s">
        <v>95</v>
      </c>
      <c r="J31" s="81" t="s">
        <v>96</v>
      </c>
      <c r="K31" s="80" t="s">
        <v>118</v>
      </c>
      <c r="L31" s="52">
        <v>14</v>
      </c>
      <c r="M31" s="52">
        <v>15</v>
      </c>
      <c r="N31" s="52">
        <v>15</v>
      </c>
      <c r="O31" s="52">
        <v>12</v>
      </c>
      <c r="P31" s="82">
        <f t="shared" si="13"/>
        <v>56</v>
      </c>
      <c r="Q31" s="83" t="s">
        <v>64</v>
      </c>
      <c r="R31" s="88" t="s">
        <v>119</v>
      </c>
      <c r="S31" s="80" t="s">
        <v>120</v>
      </c>
      <c r="T31" s="80" t="s">
        <v>100</v>
      </c>
      <c r="U31" s="80" t="s">
        <v>100</v>
      </c>
      <c r="V31" s="86" t="s">
        <v>119</v>
      </c>
      <c r="W31" s="87">
        <f t="shared" si="8"/>
        <v>14</v>
      </c>
      <c r="X31" s="82">
        <v>14</v>
      </c>
      <c r="Y31" s="129">
        <f t="shared" si="10"/>
        <v>1</v>
      </c>
      <c r="Z31" s="120" t="s">
        <v>223</v>
      </c>
      <c r="AA31" s="125" t="s">
        <v>222</v>
      </c>
      <c r="AB31" s="87">
        <f t="shared" si="1"/>
        <v>15</v>
      </c>
      <c r="AC31" s="82">
        <v>16</v>
      </c>
      <c r="AD31" s="129">
        <f t="shared" si="11"/>
        <v>1</v>
      </c>
      <c r="AE31" s="337" t="s">
        <v>246</v>
      </c>
      <c r="AF31" s="338" t="s">
        <v>247</v>
      </c>
      <c r="AG31" s="87">
        <f t="shared" si="3"/>
        <v>15</v>
      </c>
      <c r="AH31" s="82"/>
      <c r="AI31" s="49">
        <f t="shared" si="4"/>
        <v>0</v>
      </c>
      <c r="AJ31" s="52"/>
      <c r="AK31" s="75"/>
      <c r="AL31" s="87">
        <f t="shared" si="5"/>
        <v>12</v>
      </c>
      <c r="AM31" s="82"/>
      <c r="AN31" s="49">
        <f t="shared" si="6"/>
        <v>0</v>
      </c>
      <c r="AO31" s="52"/>
      <c r="AP31" s="75"/>
      <c r="AQ31" s="110">
        <f t="shared" si="7"/>
        <v>56</v>
      </c>
      <c r="AR31" s="111">
        <f t="shared" si="14"/>
        <v>30</v>
      </c>
      <c r="AS31" s="129">
        <f t="shared" si="9"/>
        <v>0.5357142857142857</v>
      </c>
      <c r="AT31" s="125" t="s">
        <v>255</v>
      </c>
      <c r="AU31" s="63"/>
    </row>
    <row r="32" spans="1:47" s="64" customFormat="1" ht="100.5" customHeight="1" thickBot="1" x14ac:dyDescent="0.3">
      <c r="A32" s="65">
        <v>4</v>
      </c>
      <c r="B32" s="53" t="s">
        <v>47</v>
      </c>
      <c r="C32" s="52" t="s">
        <v>92</v>
      </c>
      <c r="D32" s="52">
        <v>14</v>
      </c>
      <c r="E32" s="80" t="s">
        <v>136</v>
      </c>
      <c r="F32" s="68" t="s">
        <v>75</v>
      </c>
      <c r="G32" s="80" t="s">
        <v>121</v>
      </c>
      <c r="H32" s="80" t="s">
        <v>122</v>
      </c>
      <c r="I32" s="52" t="s">
        <v>95</v>
      </c>
      <c r="J32" s="81" t="s">
        <v>96</v>
      </c>
      <c r="K32" s="80" t="s">
        <v>118</v>
      </c>
      <c r="L32" s="52">
        <v>23</v>
      </c>
      <c r="M32" s="52">
        <v>28</v>
      </c>
      <c r="N32" s="52">
        <v>30</v>
      </c>
      <c r="O32" s="52">
        <v>21</v>
      </c>
      <c r="P32" s="82">
        <f t="shared" si="13"/>
        <v>102</v>
      </c>
      <c r="Q32" s="83" t="s">
        <v>64</v>
      </c>
      <c r="R32" s="88" t="s">
        <v>119</v>
      </c>
      <c r="S32" s="80" t="s">
        <v>120</v>
      </c>
      <c r="T32" s="80" t="s">
        <v>100</v>
      </c>
      <c r="U32" s="80" t="s">
        <v>100</v>
      </c>
      <c r="V32" s="86" t="s">
        <v>119</v>
      </c>
      <c r="W32" s="87">
        <f t="shared" si="8"/>
        <v>23</v>
      </c>
      <c r="X32" s="82">
        <v>23</v>
      </c>
      <c r="Y32" s="129">
        <f t="shared" si="10"/>
        <v>1</v>
      </c>
      <c r="Z32" s="120" t="s">
        <v>224</v>
      </c>
      <c r="AA32" s="125" t="s">
        <v>119</v>
      </c>
      <c r="AB32" s="87">
        <f t="shared" si="1"/>
        <v>28</v>
      </c>
      <c r="AC32" s="82">
        <v>28</v>
      </c>
      <c r="AD32" s="129">
        <f t="shared" si="11"/>
        <v>1</v>
      </c>
      <c r="AE32" s="337" t="s">
        <v>246</v>
      </c>
      <c r="AF32" s="338" t="s">
        <v>247</v>
      </c>
      <c r="AG32" s="87">
        <f t="shared" si="3"/>
        <v>30</v>
      </c>
      <c r="AH32" s="82"/>
      <c r="AI32" s="49">
        <f t="shared" si="4"/>
        <v>0</v>
      </c>
      <c r="AJ32" s="52"/>
      <c r="AK32" s="75"/>
      <c r="AL32" s="87">
        <f t="shared" si="5"/>
        <v>21</v>
      </c>
      <c r="AM32" s="82"/>
      <c r="AN32" s="49">
        <f t="shared" si="6"/>
        <v>0</v>
      </c>
      <c r="AO32" s="52"/>
      <c r="AP32" s="75"/>
      <c r="AQ32" s="110">
        <f t="shared" si="7"/>
        <v>102</v>
      </c>
      <c r="AR32" s="111">
        <f t="shared" si="14"/>
        <v>51</v>
      </c>
      <c r="AS32" s="129">
        <f t="shared" si="9"/>
        <v>0.5</v>
      </c>
      <c r="AT32" s="125" t="s">
        <v>256</v>
      </c>
      <c r="AU32" s="63"/>
    </row>
    <row r="33" spans="1:49" s="151" customFormat="1" ht="16.5" thickBot="1" x14ac:dyDescent="0.3">
      <c r="A33" s="215" t="s">
        <v>123</v>
      </c>
      <c r="B33" s="216"/>
      <c r="C33" s="216"/>
      <c r="D33" s="216"/>
      <c r="E33" s="217"/>
      <c r="F33" s="145"/>
      <c r="G33" s="146"/>
      <c r="H33" s="146"/>
      <c r="I33" s="146"/>
      <c r="J33" s="146"/>
      <c r="K33" s="146"/>
      <c r="L33" s="146"/>
      <c r="M33" s="146"/>
      <c r="N33" s="146"/>
      <c r="O33" s="146"/>
      <c r="P33" s="146"/>
      <c r="Q33" s="146"/>
      <c r="R33" s="146"/>
      <c r="S33" s="146"/>
      <c r="T33" s="146"/>
      <c r="U33" s="146"/>
      <c r="V33" s="147"/>
      <c r="W33" s="320"/>
      <c r="X33" s="201"/>
      <c r="Y33" s="148">
        <f>AVERAGE(Y19:Y32)*80%</f>
        <v>0.55996099454010428</v>
      </c>
      <c r="Z33" s="218"/>
      <c r="AA33" s="321"/>
      <c r="AB33" s="200"/>
      <c r="AC33" s="201"/>
      <c r="AD33" s="148">
        <f>AVERAGE(AD19:AD32)*80%</f>
        <v>0.72841164021164029</v>
      </c>
      <c r="AE33" s="332"/>
      <c r="AF33" s="333"/>
      <c r="AG33" s="219"/>
      <c r="AH33" s="220"/>
      <c r="AI33" s="149">
        <f>AVERAGE(AI19:AI32)</f>
        <v>0</v>
      </c>
      <c r="AJ33" s="198"/>
      <c r="AK33" s="199"/>
      <c r="AL33" s="221"/>
      <c r="AM33" s="222"/>
      <c r="AN33" s="149">
        <f>AVERAGE(AN19:AN32)</f>
        <v>0</v>
      </c>
      <c r="AO33" s="198"/>
      <c r="AP33" s="199"/>
      <c r="AQ33" s="200"/>
      <c r="AR33" s="201"/>
      <c r="AS33" s="148">
        <f>AVERAGE(AS19:AS32)*80%</f>
        <v>0.37301367330312152</v>
      </c>
      <c r="AT33" s="139"/>
      <c r="AU33" s="150"/>
    </row>
    <row r="34" spans="1:49" s="340" customFormat="1" ht="150" x14ac:dyDescent="0.25">
      <c r="A34" s="30">
        <v>7</v>
      </c>
      <c r="B34" s="31" t="s">
        <v>124</v>
      </c>
      <c r="C34" s="39" t="s">
        <v>137</v>
      </c>
      <c r="D34" s="30" t="s">
        <v>138</v>
      </c>
      <c r="E34" s="31" t="s">
        <v>139</v>
      </c>
      <c r="F34" s="31" t="s">
        <v>140</v>
      </c>
      <c r="G34" s="31" t="s">
        <v>141</v>
      </c>
      <c r="H34" s="31" t="s">
        <v>142</v>
      </c>
      <c r="I34" s="89" t="s">
        <v>143</v>
      </c>
      <c r="J34" s="31" t="s">
        <v>144</v>
      </c>
      <c r="K34" s="31" t="s">
        <v>145</v>
      </c>
      <c r="L34" s="32" t="s">
        <v>146</v>
      </c>
      <c r="M34" s="90">
        <v>0.8</v>
      </c>
      <c r="N34" s="32" t="s">
        <v>146</v>
      </c>
      <c r="O34" s="90">
        <v>0.8</v>
      </c>
      <c r="P34" s="91">
        <v>0.8</v>
      </c>
      <c r="Q34" s="33" t="s">
        <v>64</v>
      </c>
      <c r="R34" s="34" t="s">
        <v>147</v>
      </c>
      <c r="S34" s="31" t="s">
        <v>148</v>
      </c>
      <c r="T34" s="31" t="s">
        <v>149</v>
      </c>
      <c r="U34" s="35" t="s">
        <v>150</v>
      </c>
      <c r="V34" s="36" t="s">
        <v>151</v>
      </c>
      <c r="W34" s="322" t="str">
        <f>L34</f>
        <v>No programada</v>
      </c>
      <c r="X34" s="323" t="s">
        <v>146</v>
      </c>
      <c r="Y34" s="323" t="s">
        <v>146</v>
      </c>
      <c r="Z34" s="324" t="s">
        <v>208</v>
      </c>
      <c r="AA34" s="347" t="s">
        <v>146</v>
      </c>
      <c r="AB34" s="356">
        <f>M34</f>
        <v>0.8</v>
      </c>
      <c r="AC34" s="357">
        <v>0.9</v>
      </c>
      <c r="AD34" s="141">
        <f t="shared" si="11"/>
        <v>1</v>
      </c>
      <c r="AE34" s="324" t="s">
        <v>258</v>
      </c>
      <c r="AF34" s="358" t="s">
        <v>257</v>
      </c>
      <c r="AG34" s="37" t="str">
        <f>N34</f>
        <v>No programada</v>
      </c>
      <c r="AH34" s="32"/>
      <c r="AI34" s="115">
        <v>0</v>
      </c>
      <c r="AJ34" s="32"/>
      <c r="AK34" s="38"/>
      <c r="AL34" s="92">
        <f>P34</f>
        <v>0.8</v>
      </c>
      <c r="AM34" s="32"/>
      <c r="AN34" s="115">
        <v>0</v>
      </c>
      <c r="AO34" s="32"/>
      <c r="AP34" s="38"/>
      <c r="AQ34" s="140">
        <f>P34</f>
        <v>0.8</v>
      </c>
      <c r="AR34" s="182">
        <v>0.45</v>
      </c>
      <c r="AS34" s="141">
        <f t="shared" si="9"/>
        <v>0.5625</v>
      </c>
      <c r="AT34" s="334" t="s">
        <v>258</v>
      </c>
      <c r="AU34" s="339"/>
    </row>
    <row r="35" spans="1:49" s="342" customFormat="1" ht="105" x14ac:dyDescent="0.25">
      <c r="A35" s="162">
        <v>7</v>
      </c>
      <c r="B35" s="163" t="s">
        <v>124</v>
      </c>
      <c r="C35" s="162" t="s">
        <v>137</v>
      </c>
      <c r="D35" s="162" t="s">
        <v>152</v>
      </c>
      <c r="E35" s="163" t="s">
        <v>153</v>
      </c>
      <c r="F35" s="163" t="s">
        <v>140</v>
      </c>
      <c r="G35" s="163" t="s">
        <v>154</v>
      </c>
      <c r="H35" s="163" t="s">
        <v>155</v>
      </c>
      <c r="I35" s="163" t="s">
        <v>156</v>
      </c>
      <c r="J35" s="163" t="s">
        <v>144</v>
      </c>
      <c r="K35" s="163" t="s">
        <v>157</v>
      </c>
      <c r="L35" s="164">
        <v>1</v>
      </c>
      <c r="M35" s="164">
        <v>1</v>
      </c>
      <c r="N35" s="164">
        <v>1</v>
      </c>
      <c r="O35" s="164">
        <v>1</v>
      </c>
      <c r="P35" s="165">
        <v>1</v>
      </c>
      <c r="Q35" s="166" t="s">
        <v>64</v>
      </c>
      <c r="R35" s="167" t="s">
        <v>158</v>
      </c>
      <c r="S35" s="163" t="s">
        <v>159</v>
      </c>
      <c r="T35" s="168" t="s">
        <v>149</v>
      </c>
      <c r="U35" s="169" t="s">
        <v>160</v>
      </c>
      <c r="V35" s="166" t="s">
        <v>161</v>
      </c>
      <c r="W35" s="325">
        <f t="shared" ref="W35:W39" si="15">L35</f>
        <v>1</v>
      </c>
      <c r="X35" s="180">
        <v>1</v>
      </c>
      <c r="Y35" s="170">
        <f t="shared" si="10"/>
        <v>1</v>
      </c>
      <c r="Z35" s="171" t="s">
        <v>225</v>
      </c>
      <c r="AA35" s="348" t="s">
        <v>226</v>
      </c>
      <c r="AB35" s="359">
        <f t="shared" ref="AB35:AB39" si="16">M35</f>
        <v>1</v>
      </c>
      <c r="AC35" s="180">
        <v>1</v>
      </c>
      <c r="AD35" s="136">
        <f t="shared" si="11"/>
        <v>1</v>
      </c>
      <c r="AE35" s="171" t="s">
        <v>259</v>
      </c>
      <c r="AF35" s="360" t="s">
        <v>226</v>
      </c>
      <c r="AG35" s="177">
        <f t="shared" ref="AG35:AG39" si="17">N35</f>
        <v>1</v>
      </c>
      <c r="AH35" s="181">
        <v>0</v>
      </c>
      <c r="AI35" s="175">
        <v>0</v>
      </c>
      <c r="AJ35" s="174"/>
      <c r="AK35" s="176"/>
      <c r="AL35" s="173">
        <f t="shared" ref="AL35:AL39" si="18">P35</f>
        <v>1</v>
      </c>
      <c r="AM35" s="181">
        <v>0</v>
      </c>
      <c r="AN35" s="175">
        <v>0</v>
      </c>
      <c r="AO35" s="174"/>
      <c r="AP35" s="176"/>
      <c r="AQ35" s="178">
        <f t="shared" ref="AQ35:AQ39" si="19">P35</f>
        <v>1</v>
      </c>
      <c r="AR35" s="344">
        <f t="shared" ref="AR35:AR36" si="20">AVERAGE(X35,AC35,AH35,AM35)</f>
        <v>0.5</v>
      </c>
      <c r="AS35" s="179">
        <f t="shared" si="9"/>
        <v>0.5</v>
      </c>
      <c r="AT35" s="172" t="s">
        <v>259</v>
      </c>
      <c r="AU35" s="341"/>
    </row>
    <row r="36" spans="1:49" s="343" customFormat="1" ht="105" x14ac:dyDescent="0.25">
      <c r="A36" s="39">
        <v>7</v>
      </c>
      <c r="B36" s="40" t="s">
        <v>124</v>
      </c>
      <c r="C36" s="39" t="s">
        <v>162</v>
      </c>
      <c r="D36" s="39" t="s">
        <v>163</v>
      </c>
      <c r="E36" s="40" t="s">
        <v>164</v>
      </c>
      <c r="F36" s="40" t="s">
        <v>140</v>
      </c>
      <c r="G36" s="40" t="s">
        <v>165</v>
      </c>
      <c r="H36" s="40" t="s">
        <v>166</v>
      </c>
      <c r="I36" s="40" t="s">
        <v>156</v>
      </c>
      <c r="J36" s="40" t="s">
        <v>144</v>
      </c>
      <c r="K36" s="40" t="s">
        <v>167</v>
      </c>
      <c r="L36" s="32" t="s">
        <v>146</v>
      </c>
      <c r="M36" s="90">
        <v>1</v>
      </c>
      <c r="N36" s="90">
        <v>1</v>
      </c>
      <c r="O36" s="90">
        <v>1</v>
      </c>
      <c r="P36" s="91">
        <v>1</v>
      </c>
      <c r="Q36" s="94" t="s">
        <v>64</v>
      </c>
      <c r="R36" s="42" t="s">
        <v>168</v>
      </c>
      <c r="S36" s="40" t="s">
        <v>169</v>
      </c>
      <c r="T36" s="31" t="s">
        <v>149</v>
      </c>
      <c r="U36" s="35" t="s">
        <v>170</v>
      </c>
      <c r="V36" s="41" t="s">
        <v>171</v>
      </c>
      <c r="W36" s="326" t="str">
        <f t="shared" si="15"/>
        <v>No programada</v>
      </c>
      <c r="X36" s="39" t="s">
        <v>146</v>
      </c>
      <c r="Y36" s="39" t="s">
        <v>146</v>
      </c>
      <c r="Z36" s="134" t="s">
        <v>208</v>
      </c>
      <c r="AA36" s="349" t="s">
        <v>146</v>
      </c>
      <c r="AB36" s="361">
        <f t="shared" si="16"/>
        <v>1</v>
      </c>
      <c r="AC36" s="180">
        <v>1</v>
      </c>
      <c r="AD36" s="136">
        <f t="shared" si="11"/>
        <v>1</v>
      </c>
      <c r="AE36" s="134" t="s">
        <v>260</v>
      </c>
      <c r="AF36" s="362" t="s">
        <v>261</v>
      </c>
      <c r="AG36" s="93">
        <f t="shared" si="17"/>
        <v>1</v>
      </c>
      <c r="AH36" s="181">
        <v>0</v>
      </c>
      <c r="AI36" s="115">
        <v>0</v>
      </c>
      <c r="AJ36" s="32"/>
      <c r="AK36" s="38"/>
      <c r="AL36" s="92">
        <f t="shared" si="18"/>
        <v>1</v>
      </c>
      <c r="AM36" s="181">
        <v>0</v>
      </c>
      <c r="AN36" s="115">
        <v>0</v>
      </c>
      <c r="AO36" s="32"/>
      <c r="AP36" s="38"/>
      <c r="AQ36" s="116">
        <f t="shared" si="19"/>
        <v>1</v>
      </c>
      <c r="AR36" s="344">
        <f>AVERAGE(AC36,AH36,AM36)</f>
        <v>0.33333333333333331</v>
      </c>
      <c r="AS36" s="130">
        <f t="shared" si="9"/>
        <v>0.33333333333333331</v>
      </c>
      <c r="AT36" s="122" t="s">
        <v>260</v>
      </c>
      <c r="AU36" s="339"/>
    </row>
    <row r="37" spans="1:49" s="343" customFormat="1" ht="117.75" customHeight="1" x14ac:dyDescent="0.25">
      <c r="A37" s="39">
        <v>7</v>
      </c>
      <c r="B37" s="40" t="s">
        <v>124</v>
      </c>
      <c r="C37" s="39" t="s">
        <v>137</v>
      </c>
      <c r="D37" s="39" t="s">
        <v>172</v>
      </c>
      <c r="E37" s="40" t="s">
        <v>173</v>
      </c>
      <c r="F37" s="40" t="s">
        <v>140</v>
      </c>
      <c r="G37" s="40" t="s">
        <v>174</v>
      </c>
      <c r="H37" s="40" t="s">
        <v>175</v>
      </c>
      <c r="I37" s="40" t="s">
        <v>156</v>
      </c>
      <c r="J37" s="40" t="s">
        <v>144</v>
      </c>
      <c r="K37" s="40" t="s">
        <v>176</v>
      </c>
      <c r="L37" s="90">
        <v>1</v>
      </c>
      <c r="M37" s="32" t="s">
        <v>146</v>
      </c>
      <c r="N37" s="32" t="s">
        <v>146</v>
      </c>
      <c r="O37" s="90">
        <v>1</v>
      </c>
      <c r="P37" s="91">
        <v>1</v>
      </c>
      <c r="Q37" s="94" t="s">
        <v>64</v>
      </c>
      <c r="R37" s="42" t="s">
        <v>177</v>
      </c>
      <c r="S37" s="40" t="s">
        <v>178</v>
      </c>
      <c r="T37" s="31" t="s">
        <v>149</v>
      </c>
      <c r="U37" s="35" t="s">
        <v>160</v>
      </c>
      <c r="V37" s="41" t="s">
        <v>178</v>
      </c>
      <c r="W37" s="327">
        <f t="shared" si="15"/>
        <v>1</v>
      </c>
      <c r="X37" s="135">
        <v>1</v>
      </c>
      <c r="Y37" s="136">
        <f t="shared" si="10"/>
        <v>1</v>
      </c>
      <c r="Z37" s="134" t="s">
        <v>216</v>
      </c>
      <c r="AA37" s="349" t="s">
        <v>217</v>
      </c>
      <c r="AB37" s="361" t="str">
        <f t="shared" si="16"/>
        <v>No programada</v>
      </c>
      <c r="AC37" s="39" t="s">
        <v>146</v>
      </c>
      <c r="AD37" s="39" t="s">
        <v>146</v>
      </c>
      <c r="AE37" s="40" t="s">
        <v>262</v>
      </c>
      <c r="AF37" s="363" t="s">
        <v>146</v>
      </c>
      <c r="AG37" s="37" t="str">
        <f t="shared" si="17"/>
        <v>No programada</v>
      </c>
      <c r="AH37" s="32"/>
      <c r="AI37" s="115">
        <v>0</v>
      </c>
      <c r="AJ37" s="32"/>
      <c r="AK37" s="38"/>
      <c r="AL37" s="92">
        <f t="shared" si="18"/>
        <v>1</v>
      </c>
      <c r="AM37" s="32"/>
      <c r="AN37" s="115">
        <v>0</v>
      </c>
      <c r="AO37" s="32"/>
      <c r="AP37" s="38"/>
      <c r="AQ37" s="116">
        <f t="shared" si="19"/>
        <v>1</v>
      </c>
      <c r="AR37" s="132">
        <v>0.5</v>
      </c>
      <c r="AS37" s="130">
        <f t="shared" si="9"/>
        <v>0.5</v>
      </c>
      <c r="AT37" s="126" t="s">
        <v>216</v>
      </c>
      <c r="AU37" s="339"/>
    </row>
    <row r="38" spans="1:49" s="343" customFormat="1" ht="118.5" customHeight="1" x14ac:dyDescent="0.25">
      <c r="A38" s="39">
        <v>5</v>
      </c>
      <c r="B38" s="40" t="s">
        <v>179</v>
      </c>
      <c r="C38" s="39" t="s">
        <v>180</v>
      </c>
      <c r="D38" s="39" t="s">
        <v>181</v>
      </c>
      <c r="E38" s="40" t="s">
        <v>182</v>
      </c>
      <c r="F38" s="40" t="s">
        <v>140</v>
      </c>
      <c r="G38" s="40" t="s">
        <v>183</v>
      </c>
      <c r="H38" s="40" t="s">
        <v>184</v>
      </c>
      <c r="I38" s="40" t="s">
        <v>156</v>
      </c>
      <c r="J38" s="40" t="s">
        <v>52</v>
      </c>
      <c r="K38" s="40" t="s">
        <v>183</v>
      </c>
      <c r="L38" s="90">
        <v>0.33</v>
      </c>
      <c r="M38" s="90">
        <v>0.67</v>
      </c>
      <c r="N38" s="90">
        <v>0.84</v>
      </c>
      <c r="O38" s="90">
        <v>1</v>
      </c>
      <c r="P38" s="91">
        <v>1</v>
      </c>
      <c r="Q38" s="94" t="s">
        <v>64</v>
      </c>
      <c r="R38" s="42" t="s">
        <v>185</v>
      </c>
      <c r="S38" s="40" t="s">
        <v>186</v>
      </c>
      <c r="T38" s="31" t="s">
        <v>149</v>
      </c>
      <c r="U38" s="35" t="s">
        <v>187</v>
      </c>
      <c r="V38" s="41" t="s">
        <v>188</v>
      </c>
      <c r="W38" s="328">
        <f t="shared" si="15"/>
        <v>0.33</v>
      </c>
      <c r="X38" s="132">
        <v>0.33</v>
      </c>
      <c r="Y38" s="130">
        <f t="shared" si="10"/>
        <v>1</v>
      </c>
      <c r="Z38" s="122" t="s">
        <v>219</v>
      </c>
      <c r="AA38" s="349" t="s">
        <v>218</v>
      </c>
      <c r="AB38" s="361">
        <f t="shared" si="16"/>
        <v>0.67</v>
      </c>
      <c r="AC38" s="345">
        <v>1</v>
      </c>
      <c r="AD38" s="136">
        <f t="shared" si="11"/>
        <v>1</v>
      </c>
      <c r="AE38" s="134" t="s">
        <v>263</v>
      </c>
      <c r="AF38" s="362" t="s">
        <v>264</v>
      </c>
      <c r="AG38" s="93">
        <f t="shared" si="17"/>
        <v>0.84</v>
      </c>
      <c r="AH38" s="32"/>
      <c r="AI38" s="115">
        <v>0</v>
      </c>
      <c r="AJ38" s="32"/>
      <c r="AK38" s="38"/>
      <c r="AL38" s="92">
        <f t="shared" si="18"/>
        <v>1</v>
      </c>
      <c r="AM38" s="32"/>
      <c r="AN38" s="115">
        <v>0</v>
      </c>
      <c r="AO38" s="32"/>
      <c r="AP38" s="38"/>
      <c r="AQ38" s="116">
        <f t="shared" si="19"/>
        <v>1</v>
      </c>
      <c r="AR38" s="133">
        <v>1</v>
      </c>
      <c r="AS38" s="130">
        <f t="shared" si="9"/>
        <v>1</v>
      </c>
      <c r="AT38" s="126" t="s">
        <v>263</v>
      </c>
      <c r="AU38" s="339"/>
    </row>
    <row r="39" spans="1:49" s="151" customFormat="1" ht="138.75" customHeight="1" thickBot="1" x14ac:dyDescent="0.3">
      <c r="A39" s="39">
        <v>5</v>
      </c>
      <c r="B39" s="40" t="s">
        <v>179</v>
      </c>
      <c r="C39" s="39" t="s">
        <v>180</v>
      </c>
      <c r="D39" s="39" t="s">
        <v>189</v>
      </c>
      <c r="E39" s="40" t="s">
        <v>190</v>
      </c>
      <c r="F39" s="40" t="s">
        <v>140</v>
      </c>
      <c r="G39" s="40" t="s">
        <v>183</v>
      </c>
      <c r="H39" s="40" t="s">
        <v>191</v>
      </c>
      <c r="I39" s="40" t="s">
        <v>192</v>
      </c>
      <c r="J39" s="40" t="s">
        <v>52</v>
      </c>
      <c r="K39" s="40" t="s">
        <v>183</v>
      </c>
      <c r="L39" s="90">
        <v>0.2</v>
      </c>
      <c r="M39" s="90">
        <v>0.4</v>
      </c>
      <c r="N39" s="90">
        <v>0.6</v>
      </c>
      <c r="O39" s="90">
        <v>0.8</v>
      </c>
      <c r="P39" s="91">
        <v>0.8</v>
      </c>
      <c r="Q39" s="43" t="s">
        <v>64</v>
      </c>
      <c r="R39" s="42" t="s">
        <v>185</v>
      </c>
      <c r="S39" s="40" t="s">
        <v>188</v>
      </c>
      <c r="T39" s="31" t="s">
        <v>149</v>
      </c>
      <c r="U39" s="35" t="s">
        <v>187</v>
      </c>
      <c r="V39" s="41" t="s">
        <v>188</v>
      </c>
      <c r="W39" s="329">
        <f t="shared" si="15"/>
        <v>0.2</v>
      </c>
      <c r="X39" s="183">
        <f>(139/142)*20%</f>
        <v>0.19577464788732396</v>
      </c>
      <c r="Y39" s="143">
        <f t="shared" si="10"/>
        <v>0.97887323943661975</v>
      </c>
      <c r="Z39" s="330" t="s">
        <v>220</v>
      </c>
      <c r="AA39" s="350" t="s">
        <v>218</v>
      </c>
      <c r="AB39" s="142">
        <f t="shared" si="16"/>
        <v>0.4</v>
      </c>
      <c r="AC39" s="346">
        <v>0.83979999999999999</v>
      </c>
      <c r="AD39" s="364">
        <f t="shared" si="11"/>
        <v>1</v>
      </c>
      <c r="AE39" s="330" t="s">
        <v>265</v>
      </c>
      <c r="AF39" s="144" t="s">
        <v>264</v>
      </c>
      <c r="AG39" s="93">
        <f t="shared" si="17"/>
        <v>0.6</v>
      </c>
      <c r="AH39" s="32"/>
      <c r="AI39" s="115">
        <v>0</v>
      </c>
      <c r="AJ39" s="32"/>
      <c r="AK39" s="38"/>
      <c r="AL39" s="92">
        <f t="shared" si="18"/>
        <v>0.8</v>
      </c>
      <c r="AM39" s="32"/>
      <c r="AN39" s="115">
        <v>0</v>
      </c>
      <c r="AO39" s="32"/>
      <c r="AP39" s="38"/>
      <c r="AQ39" s="142">
        <f t="shared" si="19"/>
        <v>0.8</v>
      </c>
      <c r="AR39" s="346">
        <v>0.83979999999999999</v>
      </c>
      <c r="AS39" s="143">
        <f t="shared" si="9"/>
        <v>1</v>
      </c>
      <c r="AT39" s="144" t="s">
        <v>266</v>
      </c>
      <c r="AU39" s="339"/>
    </row>
    <row r="40" spans="1:49" s="3" customFormat="1" ht="16.5" thickBot="1" x14ac:dyDescent="0.3">
      <c r="A40" s="202" t="s">
        <v>207</v>
      </c>
      <c r="B40" s="203"/>
      <c r="C40" s="203"/>
      <c r="D40" s="203"/>
      <c r="E40" s="204"/>
      <c r="F40" s="152"/>
      <c r="G40" s="153"/>
      <c r="H40" s="153"/>
      <c r="I40" s="153"/>
      <c r="J40" s="153"/>
      <c r="K40" s="153"/>
      <c r="L40" s="153"/>
      <c r="M40" s="153"/>
      <c r="N40" s="153"/>
      <c r="O40" s="153"/>
      <c r="P40" s="153"/>
      <c r="Q40" s="153"/>
      <c r="R40" s="153"/>
      <c r="S40" s="153"/>
      <c r="T40" s="153"/>
      <c r="U40" s="153"/>
      <c r="V40" s="154"/>
      <c r="W40" s="205"/>
      <c r="X40" s="195"/>
      <c r="Y40" s="155">
        <f>AVERAGE(Y34:Y39)*20%</f>
        <v>0.198943661971831</v>
      </c>
      <c r="Z40" s="196"/>
      <c r="AA40" s="197"/>
      <c r="AB40" s="351"/>
      <c r="AC40" s="352"/>
      <c r="AD40" s="353">
        <f>AVERAGE(AD34:AD39)*20%</f>
        <v>0.2</v>
      </c>
      <c r="AE40" s="354"/>
      <c r="AF40" s="355"/>
      <c r="AG40" s="194"/>
      <c r="AH40" s="195"/>
      <c r="AI40" s="156">
        <f>AVERAGE(AI34:AI39)</f>
        <v>0</v>
      </c>
      <c r="AJ40" s="196"/>
      <c r="AK40" s="197"/>
      <c r="AL40" s="194"/>
      <c r="AM40" s="195"/>
      <c r="AN40" s="156">
        <f>AVERAGE(AN34:AN39)</f>
        <v>0</v>
      </c>
      <c r="AO40" s="196"/>
      <c r="AP40" s="197"/>
      <c r="AQ40" s="194"/>
      <c r="AR40" s="195"/>
      <c r="AS40" s="155">
        <f>AVERAGE(AS34:AS39)*20%</f>
        <v>0.12986111111111109</v>
      </c>
      <c r="AT40" s="127"/>
      <c r="AU40" s="157"/>
    </row>
    <row r="41" spans="1:49" s="3" customFormat="1" ht="19.5" thickBot="1" x14ac:dyDescent="0.3">
      <c r="A41" s="206" t="s">
        <v>125</v>
      </c>
      <c r="B41" s="207"/>
      <c r="C41" s="207"/>
      <c r="D41" s="207"/>
      <c r="E41" s="208"/>
      <c r="F41" s="158"/>
      <c r="G41" s="159"/>
      <c r="H41" s="159"/>
      <c r="I41" s="159"/>
      <c r="J41" s="159"/>
      <c r="K41" s="159"/>
      <c r="L41" s="159"/>
      <c r="M41" s="159"/>
      <c r="N41" s="159"/>
      <c r="O41" s="159"/>
      <c r="P41" s="159"/>
      <c r="Q41" s="159"/>
      <c r="R41" s="159"/>
      <c r="S41" s="159"/>
      <c r="T41" s="159"/>
      <c r="U41" s="159"/>
      <c r="V41" s="160"/>
      <c r="W41" s="190"/>
      <c r="X41" s="191"/>
      <c r="Y41" s="137">
        <f>Y33+Y40</f>
        <v>0.75890465651193528</v>
      </c>
      <c r="Z41" s="192"/>
      <c r="AA41" s="193"/>
      <c r="AB41" s="190"/>
      <c r="AC41" s="191"/>
      <c r="AD41" s="137">
        <f>AD33+AD40</f>
        <v>0.92841164021164024</v>
      </c>
      <c r="AE41" s="335"/>
      <c r="AF41" s="336"/>
      <c r="AG41" s="190"/>
      <c r="AH41" s="191"/>
      <c r="AI41" s="117">
        <f>+((AI33*80%)+(AI40*20%))</f>
        <v>0</v>
      </c>
      <c r="AJ41" s="192"/>
      <c r="AK41" s="193"/>
      <c r="AL41" s="190"/>
      <c r="AM41" s="191"/>
      <c r="AN41" s="117">
        <f>+((AN33*80%)+(AN40*20%))</f>
        <v>0</v>
      </c>
      <c r="AO41" s="192"/>
      <c r="AP41" s="193"/>
      <c r="AQ41" s="190"/>
      <c r="AR41" s="191"/>
      <c r="AS41" s="137">
        <f>AS33+AS40</f>
        <v>0.50287478441423261</v>
      </c>
      <c r="AT41" s="128"/>
      <c r="AU41" s="44"/>
    </row>
    <row r="42" spans="1:49" x14ac:dyDescent="0.25">
      <c r="A42" s="1"/>
      <c r="B42" s="1"/>
      <c r="C42" s="1"/>
      <c r="D42" s="1"/>
      <c r="E42" s="1"/>
      <c r="F42" s="1"/>
      <c r="G42" s="1"/>
      <c r="H42" s="1"/>
      <c r="I42" s="1"/>
      <c r="J42" s="1"/>
      <c r="K42" s="1"/>
      <c r="L42" s="1"/>
      <c r="M42" s="1"/>
      <c r="N42" s="1"/>
      <c r="O42" s="1"/>
      <c r="P42" s="1"/>
      <c r="Q42" s="1"/>
      <c r="R42" s="1"/>
      <c r="S42" s="1"/>
      <c r="T42" s="1"/>
      <c r="U42" s="1"/>
      <c r="V42" s="1"/>
      <c r="W42" s="108"/>
      <c r="X42" s="108"/>
      <c r="Y42" s="108"/>
      <c r="Z42" s="118"/>
      <c r="AA42" s="118"/>
      <c r="AB42" s="108"/>
      <c r="AC42" s="108"/>
      <c r="AD42" s="45"/>
      <c r="AE42" s="161"/>
      <c r="AF42" s="161"/>
      <c r="AG42" s="108"/>
      <c r="AH42" s="108"/>
      <c r="AI42" s="108"/>
      <c r="AJ42" s="108"/>
      <c r="AK42" s="108"/>
      <c r="AL42" s="108"/>
      <c r="AM42" s="108"/>
      <c r="AN42" s="108"/>
      <c r="AO42" s="108"/>
      <c r="AP42" s="108"/>
      <c r="AQ42" s="108"/>
      <c r="AR42" s="108"/>
      <c r="AS42" s="108"/>
      <c r="AT42" s="118"/>
      <c r="AU42" s="1"/>
      <c r="AV42" s="1"/>
      <c r="AW42" s="1"/>
    </row>
    <row r="43" spans="1:49" x14ac:dyDescent="0.25">
      <c r="A43" s="1"/>
      <c r="B43" s="1"/>
      <c r="C43" s="1"/>
      <c r="D43" s="1"/>
      <c r="E43" s="46"/>
      <c r="F43" s="1"/>
      <c r="G43" s="1"/>
      <c r="H43" s="1"/>
      <c r="I43" s="1"/>
      <c r="J43" s="1"/>
      <c r="K43" s="1"/>
      <c r="L43" s="1"/>
      <c r="M43" s="1"/>
      <c r="N43" s="1"/>
      <c r="O43" s="1"/>
      <c r="P43" s="1"/>
      <c r="Q43" s="1"/>
      <c r="R43" s="1"/>
      <c r="S43" s="1"/>
      <c r="T43" s="1"/>
      <c r="U43" s="1"/>
      <c r="V43" s="1"/>
      <c r="W43" s="108"/>
      <c r="X43" s="108"/>
      <c r="Y43" s="108"/>
      <c r="Z43" s="118"/>
      <c r="AA43" s="118"/>
      <c r="AB43" s="108"/>
      <c r="AC43" s="108"/>
      <c r="AD43" s="108"/>
      <c r="AE43" s="161"/>
      <c r="AF43" s="161"/>
      <c r="AG43" s="108"/>
      <c r="AH43" s="108"/>
      <c r="AI43" s="108"/>
      <c r="AJ43" s="108"/>
      <c r="AK43" s="108"/>
      <c r="AL43" s="108"/>
      <c r="AM43" s="108"/>
      <c r="AN43" s="108"/>
      <c r="AO43" s="108"/>
      <c r="AP43" s="108"/>
      <c r="AQ43" s="108"/>
      <c r="AR43" s="108"/>
      <c r="AS43" s="108"/>
      <c r="AT43" s="118"/>
      <c r="AU43" s="1"/>
      <c r="AV43" s="1"/>
      <c r="AW43" s="1"/>
    </row>
  </sheetData>
  <mergeCells count="97">
    <mergeCell ref="G7:H7"/>
    <mergeCell ref="G8:H8"/>
    <mergeCell ref="G12:H12"/>
    <mergeCell ref="G13:H13"/>
    <mergeCell ref="AC1:AC2"/>
    <mergeCell ref="A1:M1"/>
    <mergeCell ref="N1:R2"/>
    <mergeCell ref="S1:S2"/>
    <mergeCell ref="T1:T2"/>
    <mergeCell ref="U1:U2"/>
    <mergeCell ref="V1:V2"/>
    <mergeCell ref="X1:X2"/>
    <mergeCell ref="Y1:Y2"/>
    <mergeCell ref="Z1:Z2"/>
    <mergeCell ref="AA1:AA2"/>
    <mergeCell ref="AB1:AB2"/>
    <mergeCell ref="AW1:AW2"/>
    <mergeCell ref="A2:M2"/>
    <mergeCell ref="A3:R3"/>
    <mergeCell ref="A4:R4"/>
    <mergeCell ref="A6:B13"/>
    <mergeCell ref="C6:E13"/>
    <mergeCell ref="F6:M6"/>
    <mergeCell ref="I7:M7"/>
    <mergeCell ref="I8:M8"/>
    <mergeCell ref="AP1:AP2"/>
    <mergeCell ref="AQ1:AQ2"/>
    <mergeCell ref="AR1:AR2"/>
    <mergeCell ref="AS1:AS2"/>
    <mergeCell ref="AT1:AT2"/>
    <mergeCell ref="AU1:AU2"/>
    <mergeCell ref="AJ1:AJ2"/>
    <mergeCell ref="A15:B17"/>
    <mergeCell ref="C15:C18"/>
    <mergeCell ref="D15:F17"/>
    <mergeCell ref="G15:Q17"/>
    <mergeCell ref="AV1:AV2"/>
    <mergeCell ref="AK1:AK2"/>
    <mergeCell ref="AL1:AL2"/>
    <mergeCell ref="AM1:AM2"/>
    <mergeCell ref="AN1:AN2"/>
    <mergeCell ref="AO1:AO2"/>
    <mergeCell ref="AD1:AD2"/>
    <mergeCell ref="AE1:AE2"/>
    <mergeCell ref="AF1:AF2"/>
    <mergeCell ref="AG1:AG2"/>
    <mergeCell ref="AH1:AH2"/>
    <mergeCell ref="AI1:AI2"/>
    <mergeCell ref="AB16:AF17"/>
    <mergeCell ref="AG16:AK17"/>
    <mergeCell ref="AL16:AP17"/>
    <mergeCell ref="I12:M12"/>
    <mergeCell ref="I13:M13"/>
    <mergeCell ref="AQ16:AT17"/>
    <mergeCell ref="A33:E33"/>
    <mergeCell ref="W33:X33"/>
    <mergeCell ref="Z33:AA33"/>
    <mergeCell ref="AB33:AC33"/>
    <mergeCell ref="AE33:AF33"/>
    <mergeCell ref="AG33:AH33"/>
    <mergeCell ref="AJ33:AK33"/>
    <mergeCell ref="AL33:AM33"/>
    <mergeCell ref="R15:V17"/>
    <mergeCell ref="W15:AA15"/>
    <mergeCell ref="AB15:AF15"/>
    <mergeCell ref="AG15:AK15"/>
    <mergeCell ref="AL15:AP15"/>
    <mergeCell ref="AQ15:AT15"/>
    <mergeCell ref="W16:AA17"/>
    <mergeCell ref="AG41:AH41"/>
    <mergeCell ref="AO33:AP33"/>
    <mergeCell ref="AQ33:AR33"/>
    <mergeCell ref="A40:E40"/>
    <mergeCell ref="W40:X40"/>
    <mergeCell ref="Z40:AA40"/>
    <mergeCell ref="AB40:AC40"/>
    <mergeCell ref="AE40:AF40"/>
    <mergeCell ref="AG40:AH40"/>
    <mergeCell ref="AJ40:AK40"/>
    <mergeCell ref="A41:E41"/>
    <mergeCell ref="W41:X41"/>
    <mergeCell ref="Z41:AA41"/>
    <mergeCell ref="AB41:AC41"/>
    <mergeCell ref="AE41:AF41"/>
    <mergeCell ref="AJ41:AK41"/>
    <mergeCell ref="AL41:AM41"/>
    <mergeCell ref="AO41:AP41"/>
    <mergeCell ref="AQ41:AR41"/>
    <mergeCell ref="AL40:AM40"/>
    <mergeCell ref="AO40:AP40"/>
    <mergeCell ref="AQ40:AR40"/>
    <mergeCell ref="G9:H9"/>
    <mergeCell ref="I9:M9"/>
    <mergeCell ref="G10:H10"/>
    <mergeCell ref="I10:M10"/>
    <mergeCell ref="G11:H11"/>
    <mergeCell ref="I11:M11"/>
  </mergeCells>
  <dataValidations count="1">
    <dataValidation allowBlank="1" showInputMessage="1" showErrorMessage="1" error="Escriba un texto " promptTitle="Cualquier contenido" sqref="F24 F27 F30:F32" xr:uid="{7601E978-735A-419A-989B-FE7BD4F6EA56}"/>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2.xml><?xml version="1.0" encoding="utf-8"?>
<ds:datastoreItem xmlns:ds="http://schemas.openxmlformats.org/officeDocument/2006/customXml" ds:itemID="{8201A0DD-42A1-4B91-BE5F-8433EFB5A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d46ae-bc80-4b93-8345-0c7a35c27299"/>
    <ds:schemaRef ds:uri="5074ac74-b766-45bb-bfb7-2b9c165fa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77369E-AE28-4DD1-97BD-D1E092F04384}">
  <ds:schemaRefs>
    <ds:schemaRef ds:uri="5074ac74-b766-45bb-bfb7-2b9c165faf29"/>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918d46ae-bc80-4b93-8345-0c7a35c2729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Niño González</dc:creator>
  <cp:lastModifiedBy>Camilo Bautista Beltran</cp:lastModifiedBy>
  <dcterms:created xsi:type="dcterms:W3CDTF">2021-12-02T18:50:00Z</dcterms:created>
  <dcterms:modified xsi:type="dcterms:W3CDTF">2022-08-02T20:14:45Z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