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06"/>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Alcaldias Locales/OTROS DOCUMENTOS/III TRIMESTRE/"/>
    </mc:Choice>
  </mc:AlternateContent>
  <xr:revisionPtr revIDLastSave="20" documentId="14_{77ACEBCD-94AB-4790-8E3F-61711D575684}" xr6:coauthVersionLast="47" xr6:coauthVersionMax="47" xr10:uidLastSave="{9E20FA9C-51C9-46F6-A437-7F8D39F1F7CF}"/>
  <bookViews>
    <workbookView xWindow="-120" yWindow="-120" windowWidth="29040" windowHeight="15840" xr2:uid="{A2F85664-4A27-4D3D-88FC-9F8B3325025C}"/>
  </bookViews>
  <sheets>
    <sheet name="Hoja1" sheetId="1" r:id="rId1"/>
  </sheets>
  <definedNames>
    <definedName name="_xlnm._FilterDatabase" localSheetId="0" hidden="1">Hoja1!$A$18:$AW$18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40" i="1" l="1"/>
  <c r="AS37" i="1"/>
  <c r="AS34" i="1"/>
  <c r="AR25" i="1" l="1"/>
  <c r="AR24" i="1"/>
  <c r="AI39" i="1"/>
  <c r="AI32" i="1"/>
  <c r="AI33" i="1" s="1"/>
  <c r="AI41" i="1" s="1"/>
  <c r="AI31" i="1"/>
  <c r="AI30" i="1"/>
  <c r="AI29" i="1"/>
  <c r="AI28" i="1"/>
  <c r="AI27" i="1"/>
  <c r="AI26" i="1"/>
  <c r="AI25" i="1"/>
  <c r="AI24" i="1"/>
  <c r="AI23" i="1"/>
  <c r="AI22" i="1"/>
  <c r="AI21" i="1"/>
  <c r="AI20" i="1"/>
  <c r="AI19" i="1"/>
  <c r="AR36" i="1"/>
  <c r="AR35" i="1"/>
  <c r="X39" i="1" l="1"/>
  <c r="AR26" i="1" l="1"/>
  <c r="AR31" i="1"/>
  <c r="AR32" i="1"/>
  <c r="Y32" i="1"/>
  <c r="X24" i="1"/>
  <c r="AS38" i="1"/>
  <c r="Y39" i="1"/>
  <c r="Y35" i="1"/>
  <c r="AR30" i="1"/>
  <c r="AR29" i="1"/>
  <c r="AR28" i="1"/>
  <c r="AR27" i="1"/>
  <c r="Y30" i="1"/>
  <c r="Y25" i="1"/>
  <c r="Y24" i="1"/>
  <c r="Y21" i="1"/>
  <c r="Y20" i="1"/>
  <c r="AQ39" i="1"/>
  <c r="AS39" i="1" s="1"/>
  <c r="AL39" i="1"/>
  <c r="AG39" i="1"/>
  <c r="AB39" i="1"/>
  <c r="AD39" i="1" s="1"/>
  <c r="W39" i="1"/>
  <c r="AQ38" i="1"/>
  <c r="AL38" i="1"/>
  <c r="AG38" i="1"/>
  <c r="AB38" i="1"/>
  <c r="AD38" i="1" s="1"/>
  <c r="W38" i="1"/>
  <c r="Y38" i="1" s="1"/>
  <c r="AQ37" i="1"/>
  <c r="AL37" i="1"/>
  <c r="AG37" i="1"/>
  <c r="AB37" i="1"/>
  <c r="W37" i="1"/>
  <c r="Y37" i="1" s="1"/>
  <c r="AQ36" i="1"/>
  <c r="AS36" i="1" s="1"/>
  <c r="AL36" i="1"/>
  <c r="AG36" i="1"/>
  <c r="AB36" i="1"/>
  <c r="AD36" i="1" s="1"/>
  <c r="W36" i="1"/>
  <c r="AQ35" i="1"/>
  <c r="AS35" i="1" s="1"/>
  <c r="AL35" i="1"/>
  <c r="AG35" i="1"/>
  <c r="AB35" i="1"/>
  <c r="AD35" i="1" s="1"/>
  <c r="W35" i="1"/>
  <c r="AQ34" i="1"/>
  <c r="AL34" i="1"/>
  <c r="AG34" i="1"/>
  <c r="AB34" i="1"/>
  <c r="AD34" i="1" s="1"/>
  <c r="AD40" i="1" s="1"/>
  <c r="W34" i="1"/>
  <c r="P32" i="1"/>
  <c r="AQ32" i="1"/>
  <c r="P31" i="1"/>
  <c r="AQ31" i="1" s="1"/>
  <c r="P30" i="1"/>
  <c r="AQ30" i="1"/>
  <c r="P29" i="1"/>
  <c r="AQ29" i="1" s="1"/>
  <c r="P28" i="1"/>
  <c r="AQ28" i="1"/>
  <c r="P27" i="1"/>
  <c r="AQ27" i="1" s="1"/>
  <c r="AN40" i="1"/>
  <c r="AL32" i="1"/>
  <c r="AN32" i="1" s="1"/>
  <c r="AG32" i="1"/>
  <c r="AB32" i="1"/>
  <c r="AD32" i="1" s="1"/>
  <c r="W32" i="1"/>
  <c r="AL31" i="1"/>
  <c r="AN31" i="1"/>
  <c r="AG31" i="1"/>
  <c r="AB31" i="1"/>
  <c r="AD31" i="1" s="1"/>
  <c r="W31" i="1"/>
  <c r="Y31" i="1" s="1"/>
  <c r="AL30" i="1"/>
  <c r="AN30" i="1" s="1"/>
  <c r="AG30" i="1"/>
  <c r="AB30" i="1"/>
  <c r="AD30" i="1" s="1"/>
  <c r="W30" i="1"/>
  <c r="AL29" i="1"/>
  <c r="AN29" i="1"/>
  <c r="AG29" i="1"/>
  <c r="AB29" i="1"/>
  <c r="AD29" i="1" s="1"/>
  <c r="W29" i="1"/>
  <c r="Y29" i="1" s="1"/>
  <c r="AL28" i="1"/>
  <c r="AN28" i="1" s="1"/>
  <c r="AG28" i="1"/>
  <c r="AB28" i="1"/>
  <c r="AD28" i="1" s="1"/>
  <c r="W28" i="1"/>
  <c r="Y28" i="1" s="1"/>
  <c r="AL27" i="1"/>
  <c r="AN27" i="1"/>
  <c r="AG27" i="1"/>
  <c r="AB27" i="1"/>
  <c r="AD27" i="1" s="1"/>
  <c r="W27" i="1"/>
  <c r="Y27" i="1" s="1"/>
  <c r="AL26" i="1"/>
  <c r="AN26" i="1" s="1"/>
  <c r="AG26" i="1"/>
  <c r="AB26" i="1"/>
  <c r="AD26" i="1" s="1"/>
  <c r="W26" i="1"/>
  <c r="Y26" i="1" s="1"/>
  <c r="P26" i="1"/>
  <c r="AQ26" i="1"/>
  <c r="AL25" i="1"/>
  <c r="AN25" i="1" s="1"/>
  <c r="AG25" i="1"/>
  <c r="AB25" i="1"/>
  <c r="AD25" i="1" s="1"/>
  <c r="W25" i="1"/>
  <c r="P25" i="1"/>
  <c r="AQ25" i="1"/>
  <c r="AS25" i="1" s="1"/>
  <c r="AL24" i="1"/>
  <c r="AN24" i="1" s="1"/>
  <c r="AG24" i="1"/>
  <c r="AB24" i="1"/>
  <c r="AD24" i="1" s="1"/>
  <c r="W24" i="1"/>
  <c r="P24" i="1"/>
  <c r="AQ24" i="1"/>
  <c r="AS24" i="1" s="1"/>
  <c r="AL23" i="1"/>
  <c r="AN23" i="1" s="1"/>
  <c r="AG23" i="1"/>
  <c r="AB23" i="1"/>
  <c r="AD23" i="1" s="1"/>
  <c r="W23" i="1"/>
  <c r="Y23" i="1" s="1"/>
  <c r="P23" i="1"/>
  <c r="AQ23" i="1"/>
  <c r="AS23" i="1" s="1"/>
  <c r="AL22" i="1"/>
  <c r="AN22" i="1" s="1"/>
  <c r="AG22" i="1"/>
  <c r="AB22" i="1"/>
  <c r="AD22" i="1" s="1"/>
  <c r="W22" i="1"/>
  <c r="Y22" i="1" s="1"/>
  <c r="P22" i="1"/>
  <c r="AQ22" i="1"/>
  <c r="AS22" i="1" s="1"/>
  <c r="AL21" i="1"/>
  <c r="AN21" i="1" s="1"/>
  <c r="AG21" i="1"/>
  <c r="AB21" i="1"/>
  <c r="AD21" i="1" s="1"/>
  <c r="W21" i="1"/>
  <c r="P21" i="1"/>
  <c r="AQ21" i="1"/>
  <c r="AS21" i="1" s="1"/>
  <c r="AL20" i="1"/>
  <c r="AN20" i="1" s="1"/>
  <c r="AG20" i="1"/>
  <c r="AB20" i="1"/>
  <c r="AD20" i="1" s="1"/>
  <c r="W20" i="1"/>
  <c r="P20" i="1"/>
  <c r="AQ20" i="1"/>
  <c r="AS20" i="1" s="1"/>
  <c r="AL19" i="1"/>
  <c r="AN19" i="1" s="1"/>
  <c r="AN33" i="1" s="1"/>
  <c r="AN41" i="1" s="1"/>
  <c r="AG19" i="1"/>
  <c r="AB19" i="1"/>
  <c r="AD19" i="1" s="1"/>
  <c r="AD33" i="1" s="1"/>
  <c r="P19" i="1"/>
  <c r="AQ19" i="1"/>
  <c r="AS19" i="1" s="1"/>
  <c r="AS40" i="1" l="1"/>
  <c r="Y33" i="1"/>
  <c r="Y41" i="1" s="1"/>
  <c r="Y40" i="1"/>
  <c r="AS27" i="1"/>
  <c r="AS26" i="1"/>
  <c r="AS28" i="1"/>
  <c r="AS30" i="1"/>
  <c r="AS31" i="1"/>
  <c r="AS29" i="1"/>
  <c r="AS32" i="1"/>
  <c r="AD41" i="1"/>
  <c r="AS33" i="1" l="1"/>
  <c r="AS41" i="1" s="1"/>
</calcChain>
</file>

<file path=xl/sharedStrings.xml><?xml version="1.0" encoding="utf-8"?>
<sst xmlns="http://schemas.openxmlformats.org/spreadsheetml/2006/main" count="541" uniqueCount="286">
  <si>
    <t>FORMULACIÓN Y SEGUIMIENTO PLANES DE GESTIÓN NIVEL LOCAL
ALCALDÍA LOCAL DE TEUSAQUILLO</t>
  </si>
  <si>
    <t>Código Formato: PLE-PIN-F018
Versión: 5
Vigencia desde: 31 de enero de 2022
Caso HOLA: 222703</t>
  </si>
  <si>
    <t>VIGENCIA DE LA PLANEACIÓN 2022</t>
  </si>
  <si>
    <t>PROCESOS ASOCIADOS</t>
  </si>
  <si>
    <t>Gestión Pública Territorial Local
Gestión Corporativa Institucional
Inspección, Vigilancia y Control
Planeación Institucional
Comunicación Estratégica
Servicio a la Ciudadanía</t>
  </si>
  <si>
    <t>CONTROL DE CAMBIOS</t>
  </si>
  <si>
    <t>VERSIÓN</t>
  </si>
  <si>
    <t>FECHA</t>
  </si>
  <si>
    <t>DESCRIPCIÓN DE LA MODIFICACIÓN</t>
  </si>
  <si>
    <t>31 de enero de 2022</t>
  </si>
  <si>
    <r>
      <t xml:space="preserve">Publicación del plan de gestión aprobado. Caso HOLA: </t>
    </r>
    <r>
      <rPr>
        <b/>
        <sz val="11"/>
        <rFont val="Calibri Light"/>
        <family val="2"/>
      </rPr>
      <t>223404</t>
    </r>
  </si>
  <si>
    <t>11 de marzo de 2022</t>
  </si>
  <si>
    <t xml:space="preserve">Se corrige el responsable del reporte de las metas No. 13 y 14. Se incluyen los procesos asociados a las metas transversales. </t>
  </si>
  <si>
    <t>31 de marzo de 2022</t>
  </si>
  <si>
    <t>Se anticipa la programación de la meta transversal No. 4 de capacitación en el sistema de gestión, pasando del II trimestre al I trimestre.</t>
  </si>
  <si>
    <t>28 de abril de 2022</t>
  </si>
  <si>
    <t>Para el primer trimestre de la vigencia 2022, el plan de gestión de la Alcaldía Local alcanzó un nivel de desempeño del 75,9% de acuerdo con lo programado, y del 17,74% acumulado para la vigencia.</t>
  </si>
  <si>
    <t>29 de julio de 2022</t>
  </si>
  <si>
    <t>Para el segundo trimestre de la vigencia 2022, el plan de gestión de la Alcaldía Local alcanzó un nivel de desempeño del 92,84% de acuerdo con lo programado, y del 50,29% acumulado para la vigencia. De acuerdo con la comunicación de la Dirección de Gestión Policiva, se ajusta la ejecución de las metas 9 y 10 correspondiente al I trimestre de 2022, como resultado del proceso de revisión, depuración y actualización del aplicativo ARCO.</t>
  </si>
  <si>
    <t>27 de octubre de 2022</t>
  </si>
  <si>
    <t>Para el tercer trimestre de la vigencia 2022, el plan de gestión de la Alcaldía Local alcanzó un nivel de desempeño del 93,65% de acuerdo con lo programado, y del 73,99% acumulado para la vigencia. De acuerdo con el memorando 20222200324063 de fecha 06/10/2022 de la Dirección de Gestión Policiva, se ajusta la ejecución de la meta de impulsos procesales correspondiente al I y II trimestre de 2022.</t>
  </si>
  <si>
    <t>PLAN ESTRATÉGICO INSTITUCIONAL</t>
  </si>
  <si>
    <t>PROCESO</t>
  </si>
  <si>
    <t>META</t>
  </si>
  <si>
    <t>INDICADOR</t>
  </si>
  <si>
    <t>RESULTADO</t>
  </si>
  <si>
    <t>SEGUIMIENTO PLANES DE GESTIÓN DEL PROCESO</t>
  </si>
  <si>
    <t>SEGUIMIENTO PLAN DE GESTIÓN DEL PROCESO</t>
  </si>
  <si>
    <t>SEGUIMIENTO PLAN GESTIÓN DEL PROCESO</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</si>
  <si>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</si>
  <si>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</si>
  <si>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</si>
  <si>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</si>
  <si>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</si>
  <si>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</si>
  <si>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</si>
  <si>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</si>
  <si>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</si>
  <si>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</si>
  <si>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</si>
  <si>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FORMULA INDICADOR</t>
  </si>
  <si>
    <t>LÍNEA BASE</t>
  </si>
  <si>
    <t>TIPO DE PROGRAMACIÓN</t>
  </si>
  <si>
    <t>UNIDAD DE MEDIDA</t>
  </si>
  <si>
    <t>I TRIMESTRE</t>
  </si>
  <si>
    <t>II TRIMESTRE</t>
  </si>
  <si>
    <t>III TRIMESTRE</t>
  </si>
  <si>
    <t>IV TRIMESTRE</t>
  </si>
  <si>
    <t>TOTAL PROGRAMACIÓN VIGENCIA</t>
  </si>
  <si>
    <t>TIPO DE INDICADOR</t>
  </si>
  <si>
    <t>ENTREGABLE</t>
  </si>
  <si>
    <t>FUENTE DE INFORMACIÓN</t>
  </si>
  <si>
    <t>RESPONSABLES DE LA META</t>
  </si>
  <si>
    <t>DEPENDENCIA RESPONSABLE DEL REPORTE DE LA META</t>
  </si>
  <si>
    <t>METODO DE VERIFICACIÓN PARA EL SEGUIMIENTO</t>
  </si>
  <si>
    <t>PROGRAMADO</t>
  </si>
  <si>
    <t>EJECUTADO</t>
  </si>
  <si>
    <t>RESULTADO DE LA MEDICIÓN</t>
  </si>
  <si>
    <t>ANÁLISIS DE AVANCE</t>
  </si>
  <si>
    <t>MEDIO DE VERIFICACIÓN</t>
  </si>
  <si>
    <t>SUMATORIA DE LO EJECUTADO EN CADA TRIMESTRE</t>
  </si>
  <si>
    <t>RESULTADO NUMÉRICO DE LA MEDICIÓN ANUAL</t>
  </si>
  <si>
    <t>ANÁLISIS DE RESULTADO</t>
  </si>
  <si>
    <t>Realizar acciones enfocadas al fortalecimiento de la gobernabilidad democrática local.</t>
  </si>
  <si>
    <t>Gestión Pública Territorial Local</t>
  </si>
  <si>
    <r>
      <t xml:space="preserve">Aumentar </t>
    </r>
    <r>
      <rPr>
        <b/>
        <sz val="11"/>
        <rFont val="Calibri Light"/>
        <family val="2"/>
      </rPr>
      <t xml:space="preserve">20 </t>
    </r>
    <r>
      <rPr>
        <sz val="11"/>
        <rFont val="Calibri Light"/>
        <family val="2"/>
      </rPr>
      <t>puntos porcentuales el avance de las metas del Plan de Desarrollo Local acumuladas al 30 de septiembre de 2022, con respecto al avance a 31 de diciembre de 2021 (metas entregadas).</t>
    </r>
  </si>
  <si>
    <t>Retadora (Mejora)</t>
  </si>
  <si>
    <t>Avance cuplimiento metas Plan de Desarrollo Local (metas entregadas).</t>
  </si>
  <si>
    <t>% Avance metas Plan de Desarrollo Local acumulado al periodo evaluado  (-)  % Avance acumulado m etas entregadas Plan de Desarrollo Local al 31 de diciembre de 2021. (metas entregadas)</t>
  </si>
  <si>
    <t>% resultado de la Alcaldía Local al 31 de diciembre de 2021</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</si>
  <si>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</si>
  <si>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</si>
  <si>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</si>
  <si>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</si>
  <si>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</si>
  <si>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</si>
  <si>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</si>
  <si>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Matriz MUSI</t>
  </si>
  <si>
    <t>No programada</t>
  </si>
  <si>
    <t xml:space="preserve">No programada para el I trimestre de 2022. 
En este periodo no se registran datos en razón a que la información oficial de avance en las metas del Plan de Desarrollo Local aún no es publicada por la SDP </t>
  </si>
  <si>
    <t>La alcaldía local presenta un avance de metas PDL acumulado del  17,7% y un avance acumulado de metas entregadas a 31/12/2021 del 5,1% lo que representa una ejecución de la meta plan de gestión del 12,6% para el periodo. Para el segundo trimestre, se registran los datos con corte a 31 de marzo, conforme se estableció en la definición del indicador.
Los niveles más altos alcanzados se encuentran en los programas Subsidios y transferencias para la equidad, y le sigue cultura ciudadana para la confianza, la convivencia y la participación.  con un 73,4% y un 56,3% de acuerdo con el Informe de Avance del PDLT 21-24.</t>
  </si>
  <si>
    <t>Reporte DGDL</t>
  </si>
  <si>
    <t xml:space="preserve">La alcaldía local presenta un avance de metas PDL acumulado del  21,5% con corte al 30 de junio de 2022, que frente al avance de metas entregadas a 31/12/2021 del 5,1%, lo que representa una ejecución de la meta plan de gestión del 16,4% para el periodo. </t>
  </si>
  <si>
    <t>Gestión Corporativa Institucional</t>
  </si>
  <si>
    <r>
      <t xml:space="preserve">Girar mínimo el </t>
    </r>
    <r>
      <rPr>
        <b/>
        <sz val="11"/>
        <color theme="1"/>
        <rFont val="Calibri Light"/>
        <family val="2"/>
      </rPr>
      <t>68%</t>
    </r>
    <r>
      <rPr>
        <sz val="11"/>
        <color theme="1"/>
        <rFont val="Calibri Light"/>
        <family val="2"/>
      </rPr>
      <t xml:space="preserve"> del presupuesto comprometido constituido como obligaciones por pagar de la vigencia 2021.</t>
    </r>
  </si>
  <si>
    <t>Porcentaje de giros acumulados de obligaciones por pagar de la vigencia 2021</t>
  </si>
  <si>
    <t>(Giros acumulados/Presupuesto comprometido constituido como obligaciones por pagar de la vigencia 2021)*100</t>
  </si>
  <si>
    <t xml:space="preserve">Eficacia </t>
  </si>
  <si>
    <t>Reporte seguimiento mensual consolidado</t>
  </si>
  <si>
    <t>BOGDATA</t>
  </si>
  <si>
    <t>Informe de ejecución presupuestal de obligaciones por pagar</t>
  </si>
  <si>
    <t>La alcaldía local realizó el giro acumulado de $879.584.105 de los $5.480.464.928 del presupuesto comprometido constituido como obligaciones por pagar de la vigencia 2021. Se logró una ejecución del 16,05%.</t>
  </si>
  <si>
    <t xml:space="preserve">La alcaldía local efectuó giros acumulados por valor de 2.936.827.016 del presupuesto comprometido constituido como obligaciones por pagar de la vigencia 2021, lo que representa una ejecución del 45,64% para el periodo. </t>
  </si>
  <si>
    <t>La alcaldía local efectuó giros acumulados por valor de $4.621.298.262 del presupuesto comprometido constituido como obligaciones por pagar de la vigencia 2021, lo que representa una ejecución del 71,81% para el periodo.</t>
  </si>
  <si>
    <r>
      <t>Girar mínimo el </t>
    </r>
    <r>
      <rPr>
        <b/>
        <sz val="11"/>
        <color theme="1"/>
        <rFont val="Calibri Light"/>
        <family val="2"/>
      </rPr>
      <t>40%</t>
    </r>
    <r>
      <rPr>
        <sz val="11"/>
        <color theme="1"/>
        <rFont val="Calibri Light"/>
        <family val="2"/>
      </rPr>
      <t xml:space="preserve"> del presupuesto comprometido constituido como obligaciones por pagar de la vigencia 2020 y anteriores.
</t>
    </r>
  </si>
  <si>
    <t>Porcentaje de giros acumulados de obligaciones por pagar de la vigencia 2020 y anteriores</t>
  </si>
  <si>
    <t>(Giros acumulados/Presupuesto comprometido constituido como obligaciones por pagar de la vigencia 2020 y anteriores)*100</t>
  </si>
  <si>
    <t>La alcaldía local realizó el giro acumulado de $60.939.209 del presupuesto comprometido por $12.910.387.052 constituido como obligaciones por pagar de la vigencia 2020 y anteriores, lo que representa una ejecución de la meta del 0,47%. Dada la baja ejecución alcanzada, se recomienda emprender acciones para mejorar los resultados.</t>
  </si>
  <si>
    <t xml:space="preserve">La alcaldía local efectuó giros acumulados por valor de 808.765.967 del presupuesto comprometido constituido como obligaciones por pagar de la vigencia 2020 y anteriores, lo que representa una ejecución del 6,27% para el periodo. </t>
  </si>
  <si>
    <t>La alcaldía local efectuó giros acumulados por valor de $857.543.990 del presupuesto comprometido constituido como obligaciones por pagar de la vigencia 2020 y anteriores, lo que representa una ejecución del 6,65% para el periodo</t>
  </si>
  <si>
    <r>
      <t xml:space="preserve">Comprometer mínimo el </t>
    </r>
    <r>
      <rPr>
        <b/>
        <sz val="11"/>
        <color theme="1"/>
        <rFont val="Calibri Light"/>
        <family val="2"/>
      </rPr>
      <t>40%</t>
    </r>
    <r>
      <rPr>
        <sz val="11"/>
        <color theme="1"/>
        <rFont val="Calibri Light"/>
        <family val="2"/>
      </rPr>
      <t xml:space="preserve"> al 30 de junio y el </t>
    </r>
    <r>
      <rPr>
        <b/>
        <sz val="11"/>
        <color theme="1"/>
        <rFont val="Calibri Light"/>
        <family val="2"/>
      </rPr>
      <t>95</t>
    </r>
    <r>
      <rPr>
        <sz val="11"/>
        <color theme="1"/>
        <rFont val="Calibri Light"/>
        <family val="2"/>
      </rPr>
      <t>% al 31 de diciembre del presupuesto de inversión directa de la vigencia 2022.</t>
    </r>
  </si>
  <si>
    <t>Porcentaje de compromiso del presupuesto de inversión directa de la vigencia 2021</t>
  </si>
  <si>
    <t>(Valor de RP de inversión directa de la vigencia  / Valor total del presupuesto de inversión directa de la Vigencia)*100</t>
  </si>
  <si>
    <t>Reporte de ejecución presupuestal BOGDATA</t>
  </si>
  <si>
    <t xml:space="preserve">La alcaldía local ha comprometido $5.508.270.830 de los $18.743.459.000 constituidos como presupuesto de inversión directa de la vigencia. Se logró la ejecución del 29,39%, lo que representa un cumplimiento al 100% de lo programado para el periodo. </t>
  </si>
  <si>
    <t>Para el periodo, se efectuaron compromisos por valor de 9.594.057.521, lo que representa una ejecución del 46,78% del presupuesto de inversión directa de la vigencia 2022.</t>
  </si>
  <si>
    <t>Para el periodo, se efectuaron compromisos por valor de $17.054.217.044 lo que representa una ejecución del 83,16% del presupuesto de inversión directa de la vigencia 2022.</t>
  </si>
  <si>
    <r>
      <t xml:space="preserve">Girar mínimo el </t>
    </r>
    <r>
      <rPr>
        <b/>
        <sz val="11"/>
        <color rgb="FF000000"/>
        <rFont val="Calibri Light"/>
        <family val="2"/>
      </rPr>
      <t>45%</t>
    </r>
    <r>
      <rPr>
        <sz val="11"/>
        <color rgb="FF000000"/>
        <rFont val="Calibri Light"/>
        <family val="2"/>
      </rPr>
      <t> del presupuesto total  disponible de inversión directa de la vigencia.</t>
    </r>
  </si>
  <si>
    <t>Porcentaje de giros acumulados</t>
  </si>
  <si>
    <t>(Giros acumulados de inversión directa/Presupuesto disponible de inversión directa de la vigencia)*100</t>
  </si>
  <si>
    <t xml:space="preserve">La alcaldía local ha realizado del giro acumulado de $695.349.965 de los $18.743.459.000 constituidos como Presupuesto disponible de inversión directa de la vigencia, lo que representa una ejecución del 3,71%. Se recomienda emprender acciones para mejorar los resultados de la meta en próximas mediciones. </t>
  </si>
  <si>
    <t>Para el periodo se han realizado giros acumulados por $2.883.026.628 del presupuesto total  disponible de inversión directa de la vigencia, lo que representa una ejecución del 14,06%.</t>
  </si>
  <si>
    <t>Para el periodo se han realizado giros acumulados por $6.315.749.318 del presupuesto total  disponible de inversión directa de la vigencia, lo que representa una ejecución del 30,8%.</t>
  </si>
  <si>
    <r>
      <t xml:space="preserve">Registrar en el sistema SIPSE Local, el </t>
    </r>
    <r>
      <rPr>
        <b/>
        <sz val="11"/>
        <color theme="1"/>
        <rFont val="Calibri Light"/>
        <family val="2"/>
      </rPr>
      <t>98%</t>
    </r>
    <r>
      <rPr>
        <sz val="11"/>
        <color theme="1"/>
        <rFont val="Calibri Light"/>
        <family val="2"/>
      </rPr>
      <t xml:space="preserve"> de los contratos publicados en la plataforma SECOP I y II de la vigencia. </t>
    </r>
  </si>
  <si>
    <t xml:space="preserve">Gestión </t>
  </si>
  <si>
    <t>Porcentaje de contratos registrados en SIPSE Local</t>
  </si>
  <si>
    <t>(Número de contratos registrados en SIPSE Local /Número de contratos publicados en la plataforma SECOP I y II)*100%</t>
  </si>
  <si>
    <t>Constante</t>
  </si>
  <si>
    <t>Reporte de seguimiento  consolidado</t>
  </si>
  <si>
    <t>SIPSE LOCAL y SECOP</t>
  </si>
  <si>
    <t>Reporte de seguimiento SIPSE Local y SECOP</t>
  </si>
  <si>
    <t xml:space="preserve">La alcaldía local ha registrado 121 contratos en SIPSE Local, de los 163 contratos publicados en la plataforma SECOP I y II, lo que representa una ejecución de la meta del 74,23% para el periodo. Según el reporte de la DGDL, la localidad está en etapa de normalización por la renovación del equipo profesional. </t>
  </si>
  <si>
    <t xml:space="preserve">La alcaldía local realizó el registro de 183 contratos en SIPSE. De acuerdo con el número de contratos publicados en la plataforma SECOP I y II de la vigencia, esto representa una ejecución para el periodo del 100,00%. </t>
  </si>
  <si>
    <t>La alcaldía local realizó el registro de 227 contratos en SIPSE. De acuerdo con el número de contratos publicados en la plataforma SECOP I y II de la vigencia, esto representa una ejecución de la meta para el periodo del 97,84%. Sin cargar contratos 227, 231, 235, 242, 243.</t>
  </si>
  <si>
    <t>La meta presenta un avance acumulado del  68,02% para el III trimestre.</t>
  </si>
  <si>
    <r>
      <t xml:space="preserve">Lograr que el </t>
    </r>
    <r>
      <rPr>
        <b/>
        <sz val="11"/>
        <color theme="1"/>
        <rFont val="Calibri Light"/>
        <family val="2"/>
      </rPr>
      <t>100%</t>
    </r>
    <r>
      <rPr>
        <sz val="11"/>
        <color theme="1"/>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</si>
  <si>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</si>
  <si>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SECOP en estado En ejecucion o Firmado)*100%</t>
  </si>
  <si>
    <t>SIPSE LOCAL</t>
  </si>
  <si>
    <t>Reporte de SIPSE Local</t>
  </si>
  <si>
    <t xml:space="preserve">La alcaldía local tiene  86 contratos registrados en SIPSE Local en estado ejecución, de los 121 contratos registrados en SECOP en estado En ejecución o Firmado, lo que representa un nivel de ejecución del 71,07%. Según el reporte de la DGDL, la localidad se encuentra en etapa de normalización por la renovación del equipo profesional. </t>
  </si>
  <si>
    <t xml:space="preserve">La alcaldía local realizó el registro en SIPSE de 183 contratos registrados en SECOP en estado En ejecucion o Firmado, lo que representa una ejecución para el periodo del 100,00%. </t>
  </si>
  <si>
    <t>La alcaldía local realizó el registro en SIPSE de 221 contratos registrados en SECOP en estado En ejecucion o Firmado, lo que representa una ejecución de la meta para el periodo del 95,26%.  Sin cargar 5 contratos y 6 contratosse encuentran aún en estado suscrito o legalizado.</t>
  </si>
  <si>
    <t>La meta presenta un avance acumulado del  66,58% para el III trimestre.</t>
  </si>
  <si>
    <r>
      <t xml:space="preserve">Registrar y actualizar al </t>
    </r>
    <r>
      <rPr>
        <b/>
        <sz val="11"/>
        <color theme="1"/>
        <rFont val="Calibri Light"/>
        <family val="2"/>
      </rPr>
      <t>100%</t>
    </r>
    <r>
      <rPr>
        <sz val="11"/>
        <color theme="1"/>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</si>
  <si>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</si>
  <si>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</si>
  <si>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Reporte de seguimiento
consolidado</t>
  </si>
  <si>
    <t>Alcaldía Local</t>
  </si>
  <si>
    <t>El módulo de proyectos-banco de iniciativas, fue registrado y actualizado al 100%. El Módulo de contratación y financiero fue registrado y actualizado en un porcentaje de 69%, para un avance general en el registro y actualización de los módulos de un 89%, basicamente generado por errores alfanumericos en el registro de contratos que impidieron continuar con el avance de los mismos a la estación de ejecución en espera de corrección y/o autorización desde nivel central.</t>
  </si>
  <si>
    <t xml:space="preserve">El módulo de proyectos-banco de iniciativas, fue registrado y actualizado al 100%. El Módulo de contratación y financiero fue registrado y actualizado en un porcentaje de 100% </t>
  </si>
  <si>
    <t xml:space="preserve">Reporte seguimiento mensual consolidado  
Reporte SIPSE LOCAL  </t>
  </si>
  <si>
    <t>La información en los módulos y funcionalidades  de SIPSE Local están actualizadas en un 99%</t>
  </si>
  <si>
    <t>La meta presenta un avance acumulado del  71% para el III trimestre.</t>
  </si>
  <si>
    <t>Inspección, Vigilancia y Control</t>
  </si>
  <si>
    <r>
      <t xml:space="preserve">Realizar </t>
    </r>
    <r>
      <rPr>
        <b/>
        <sz val="11"/>
        <color theme="1"/>
        <rFont val="Calibri Light"/>
        <family val="2"/>
        <scheme val="major"/>
      </rPr>
      <t>8.460</t>
    </r>
    <r>
      <rPr>
        <sz val="11"/>
        <color theme="1"/>
        <rFont val="Calibri Light"/>
        <family val="2"/>
        <scheme val="major"/>
      </rPr>
      <t xml:space="preserve"> impulsos procesales (avocar, rechazar, enviar al competente y todo lo que derive del desarrollo de la actuación) sobre las actuaciones de policía que se encuentran a cargo de las inspecciones de policía</t>
    </r>
  </si>
  <si>
    <t xml:space="preserve">Expedientes a cargo de las inspecciones de policía impulsados </t>
  </si>
  <si>
    <t xml:space="preserve">Número de expedientes a cargo de las inspecciones de policía impulsados </t>
  </si>
  <si>
    <t>Resultados a 31 de diciembre de 2021</t>
  </si>
  <si>
    <t>Suma</t>
  </si>
  <si>
    <t xml:space="preserve">Expedientes de actuaciones de policía </t>
  </si>
  <si>
    <t>Reporte de seguimiento de impulsos procesales</t>
  </si>
  <si>
    <t>Aplicativo ARCO</t>
  </si>
  <si>
    <t>Alcaldía Local - Área de Gestión Policiva</t>
  </si>
  <si>
    <t>Dirección para la Gestión Policiva</t>
  </si>
  <si>
    <t>Reporte de seguimiento del Aplicativo ARCO</t>
  </si>
  <si>
    <t>La alcaldía local realizó 2203 impulsos procesales sobre las actuaciones de policía que se encuentran a cargo de las inspecciones de policía</t>
  </si>
  <si>
    <t>Reporte DGP</t>
  </si>
  <si>
    <t>La alcaldía local realizó 2307 impulsos procesales en el periodo</t>
  </si>
  <si>
    <t>La alcaldía local realizó 3669 impulsos procesales sobre las actuaciones de policía que se encuentran a cargo de las inspecciones de policía, para el III trimestre.</t>
  </si>
  <si>
    <t>La alcaldía local realizó 8179 impulsos procesales sobre las actuaciones de policía que se encuentran a cargo de las inspecciones de policía, para el III trimestre.</t>
  </si>
  <si>
    <r>
      <t>Proferir</t>
    </r>
    <r>
      <rPr>
        <b/>
        <sz val="11"/>
        <color theme="1"/>
        <rFont val="Calibri Light"/>
        <family val="2"/>
        <scheme val="major"/>
      </rPr>
      <t xml:space="preserve"> 4.320</t>
    </r>
    <r>
      <rPr>
        <b/>
        <sz val="11"/>
        <color theme="1"/>
        <rFont val="Calibri Light"/>
        <family val="1"/>
        <scheme val="major"/>
      </rPr>
      <t xml:space="preserve"> </t>
    </r>
    <r>
      <rPr>
        <sz val="11"/>
        <color theme="1"/>
        <rFont val="Calibri Light"/>
        <family val="2"/>
        <scheme val="major"/>
      </rPr>
      <t xml:space="preserve"> fallos de fondo en primera instancia sobre las actuaciones de policía que se encuentran a cargo de las inspecciones de policía</t>
    </r>
  </si>
  <si>
    <t>Fallos de fondo en primera instancia proferidos</t>
  </si>
  <si>
    <t>Número de Fallos de fondo en primera instancia proferidos</t>
  </si>
  <si>
    <t>Fallos de fondo</t>
  </si>
  <si>
    <t>Reporte de seguimiento de fallos de fondo de actuaciones de policía</t>
  </si>
  <si>
    <t>La alcaldía local profirió 753 fallos de fondo en primera instancia sobre las actuaciones de policía que se encuentran a cargo de las inspecciones de policía. Se recomienda tomar acciones para mejorar el desempeño de la meta en próximas mediciones.</t>
  </si>
  <si>
    <t>La alcaldía local profirió 1167 fallos en primera instancia sobre actuaciones de policía</t>
  </si>
  <si>
    <t>La alcaldía local profirió 784 fallos de fondo en primera instancia sobre las actuaciones de policía que se encuentran a cargo de las inspecciones de policía,para el III trimestre. En este trimestre no se da cumplimiento a la meta, lo cual se evidencia en las estadisticas de la herramienta de seguimiento, como tambien se identifica especificamente que la inspección 13C tiene un bajo rendimiento, lo cual es consecuencia de la falta de personal en esta inspección, necesidad que se ha puesto en conocimiento a la Dirección de Gestión del Talento Humano, pero que no se ha subsanado.</t>
  </si>
  <si>
    <t>La alcaldía local profirió 2704 fallos de fondo en primera instancia sobre las actuaciones de policía que se encuentran a cargo de las inspecciones de policía,para el III trimestre.</t>
  </si>
  <si>
    <r>
      <t xml:space="preserve">Terminar (archivar) </t>
    </r>
    <r>
      <rPr>
        <b/>
        <sz val="11"/>
        <rFont val="Calibri Light"/>
        <family val="2"/>
        <scheme val="major"/>
      </rPr>
      <t>183</t>
    </r>
    <r>
      <rPr>
        <b/>
        <sz val="11"/>
        <rFont val="Calibri Light"/>
        <family val="2"/>
      </rPr>
      <t xml:space="preserve"> </t>
    </r>
    <r>
      <rPr>
        <sz val="11"/>
        <rFont val="Calibri Light"/>
        <family val="2"/>
      </rPr>
      <t>actuaciones administrativas activas</t>
    </r>
  </si>
  <si>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</si>
  <si>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</si>
  <si>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</si>
  <si>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</si>
  <si>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</si>
  <si>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Reporte de seguimiento del Aplicativo Si Actúa I</t>
  </si>
  <si>
    <t>La alcaldía local terminó 14 actuaciones administrativas activas. Se recomienda tomar acciones para mejorar el desempeño de la meta en próximas mediciones.</t>
  </si>
  <si>
    <t>La alcaldía local terminó (archivó) 73 actuaciones administrativas activas</t>
  </si>
  <si>
    <t>La alcaldía local terminó 57 actuaciones administrativas activas,para el III trimestre.</t>
  </si>
  <si>
    <t>La alcaldía local terminó 144 actuaciones administrativas activas,para el III trimestre.</t>
  </si>
  <si>
    <r>
      <t xml:space="preserve">Terminar </t>
    </r>
    <r>
      <rPr>
        <b/>
        <sz val="11"/>
        <rFont val="Calibri Light"/>
        <family val="2"/>
        <scheme val="major"/>
      </rPr>
      <t>270</t>
    </r>
    <r>
      <rPr>
        <sz val="11"/>
        <rFont val="Calibri Light"/>
        <family val="2"/>
        <scheme val="major"/>
      </rPr>
      <t xml:space="preserve"> </t>
    </r>
    <r>
      <rPr>
        <sz val="11"/>
        <rFont val="Calibri Light"/>
        <family val="2"/>
      </rPr>
      <t>actuaciones administrativas en primera instancia</t>
    </r>
  </si>
  <si>
    <t>Actuaciones Administrativas terminadas hasta la primera instancia</t>
  </si>
  <si>
    <t>Número de Actuaciones Administrativas terminadas hasta la primera instancia</t>
  </si>
  <si>
    <t>Actuaciones administrativas terminadas por vía gubernativa</t>
  </si>
  <si>
    <t>La alcaldía local terminó 2 actuaciones administrativas en primera instancia. Se recomienda tomar acciones para mejorar el desempeño de la meta en próximas mediciones.</t>
  </si>
  <si>
    <t>La alcaldía local terminó (archivó) 57 actuaciones administrativas en primera instancia</t>
  </si>
  <si>
    <t>La alcaldía local terminó 118 actuaciones administrativas en primera instancia,para el III trimestre.</t>
  </si>
  <si>
    <t>La alcaldía local terminó 177 actuaciones administrativas en primera instancia,para el III trimestre.</t>
  </si>
  <si>
    <r>
      <t xml:space="preserve">Realizar </t>
    </r>
    <r>
      <rPr>
        <b/>
        <sz val="11"/>
        <color theme="1"/>
        <rFont val="Calibri Light"/>
        <family val="1"/>
        <scheme val="major"/>
      </rPr>
      <t>56</t>
    </r>
    <r>
      <rPr>
        <sz val="11"/>
        <color indexed="8"/>
        <rFont val="Calibri Light"/>
        <family val="2"/>
      </rPr>
      <t xml:space="preserve"> operativos de inspección, vigilancia y control en materia de integridad del espacio público</t>
    </r>
  </si>
  <si>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</si>
  <si>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</si>
  <si>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</si>
  <si>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</si>
  <si>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</si>
  <si>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 xml:space="preserve">Se realizaron 14 operativos de IVC en materia de espacio público:
Memorando Informe técnico 20226330014793 
Memorando Informe Tecnico 20226330014803 
Memorando informe tecnico 20226330014813 
Memorando informe  Tecnico 20226330014833 
Memorando Informe Tecnico 20226340000033 
Memorando informe tecnico 20226330000123 
Memorando Informe tecnico 20226330000233 
Memorando Informe tecnico 20226330000243 
Memorando Informe Tecnico 20226330000943 
Memorando Informe Tecnico 20226330000983 
Memorando Informe Tecnico 20216330014853 </t>
  </si>
  <si>
    <t xml:space="preserve">Acta de asistencia e informe del operativo. </t>
  </si>
  <si>
    <t>Avance a meta de acuerdo al reporte realizado por las áreas de Al Teusaquillo</t>
  </si>
  <si>
    <t xml:space="preserve">Actas de asistencia e informes del operativo. </t>
  </si>
  <si>
    <t>Se realizaron 88 operativos de IVC en materia de espacio público,para el III trimestre.</t>
  </si>
  <si>
    <t>Se realizaron 118 operativos de IVC en materia de espacio público,para el III trimestre.</t>
  </si>
  <si>
    <r>
      <t xml:space="preserve">Realizar </t>
    </r>
    <r>
      <rPr>
        <b/>
        <sz val="11"/>
        <color theme="1"/>
        <rFont val="Calibri Light"/>
        <family val="2"/>
        <scheme val="major"/>
      </rPr>
      <t>102</t>
    </r>
    <r>
      <rPr>
        <sz val="11"/>
        <color indexed="8"/>
        <rFont val="Calibri Light"/>
        <family val="2"/>
      </rPr>
      <t xml:space="preserve"> operativos de inspección, vigilancia y control en materia de actividad económica </t>
    </r>
  </si>
  <si>
    <t>Acciones de control u operativos en materia actividad económica realizadas</t>
  </si>
  <si>
    <t>Número de Acciones de control u operativos en materia actividad económica realizadas</t>
  </si>
  <si>
    <t xml:space="preserve">Se realizaron 23 operativos de IVC en materia de actividad económica, de acuerdo con el siguiente detalle:
18 de febrero del 2022 visita establecimiento de comercio  
Tremenda restaurante café cultural.  
Bit Bar 
El Pollo 27 parrilla 
Colombian Pub  
Cigarreria Bar  
Cigarreria Bar Punto 45 
El Claustro 45 
Malandrines 
Food 8 Drinks 
El patio 27 Parilla  
La Santisima  
The flog 
La catedral Bar 
Getto bar 
Margaritas Café Bar 
Aquiles Moreno Bar 
La fonda Paisa Bar 
El patio 27 Parilla  
Mojitos Drinks and pub 
24 de Febrero del 2022 Visita Establecimiento de Comercio 
Inversiones escotel  
Portal 55 
Parqueaderos Inverpark 
 Parqueadero Av 14 # 42 -65 </t>
  </si>
  <si>
    <t>Se realizaron 35 operativos de IVC en materia de actividad económica, para el III trimestre.</t>
  </si>
  <si>
    <t>Se realizaron 86 operativos de IVC en materia de actividad económica, para el III trimestre.</t>
  </si>
  <si>
    <t>TOTAL METAS PROCESOS ALCALDÍA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</si>
  <si>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</si>
  <si>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</si>
  <si>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</si>
  <si>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</si>
  <si>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</si>
  <si>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</si>
  <si>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</si>
  <si>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2021</t>
  </si>
  <si>
    <t xml:space="preserve">Constante </t>
  </si>
  <si>
    <t>Porcentaje de buenas prácticas ambientales implementadas</t>
  </si>
  <si>
    <t>Resultados de medición de los criterios ambientales</t>
  </si>
  <si>
    <t>Herramienta Oficina Asesora de Planeación</t>
  </si>
  <si>
    <t>Alcaldía local</t>
  </si>
  <si>
    <t>Oficina Asesora de Planeación Institucional - Grupo de gestión ambiental</t>
  </si>
  <si>
    <t>Listas de chequeo al cumplimiento de criterios ambientales remitidos por la OAP</t>
  </si>
  <si>
    <t xml:space="preserve">No programada para el I trimestre de 2022. </t>
  </si>
  <si>
    <t>La calificación se otorga teniendo en cuenta los siguientes parámetros:  
*Inspección ambiental ( ponderación 60%): La Alcaldía obtiene calificación de  89% . 
*Indicadores agua, energía ( ponderación 20%): Información reportada a abril y mayo de 2022, respectivamente.
* Reporte consumo de papel ( ponderación 10%):  Información reportada a junio 2022
*Reporte ciclistas ( ponderación 10%): información reportada con corte a junio 2022 .</t>
  </si>
  <si>
    <t>Reporte de gestión ambiental</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</si>
  <si>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</si>
  <si>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</si>
  <si>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</si>
  <si>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</si>
  <si>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2021</t>
  </si>
  <si>
    <t>Porcentaje de planes de mejora sin vencimientos</t>
  </si>
  <si>
    <t>Reporte de acciones de mejora sin vencimiento</t>
  </si>
  <si>
    <t>MIMEC - SIG</t>
  </si>
  <si>
    <t>Oficina Asesora de Planeación Institucional - Grupo de planeación institucional y sectorial</t>
  </si>
  <si>
    <t>Reportes MIMEC - SIG remitidos por la OAP</t>
  </si>
  <si>
    <t>La alcaldía local tiene 10 acciones de mejora sin vencimientos</t>
  </si>
  <si>
    <t>Reporte MIMEC</t>
  </si>
  <si>
    <t xml:space="preserve">La alcaldía local cuenta con el 100% de las acciones de mejora al día. </t>
  </si>
  <si>
    <t xml:space="preserve">La alcaldía local cuenta con 0 acciones de mejora vencidas de las 13 acciones de mejora abiertas, lo que representa una ejecución de la meta del 100%. </t>
  </si>
  <si>
    <t xml:space="preserve">Comunicación Estratégica </t>
  </si>
  <si>
    <t>MT3</t>
  </si>
  <si>
    <t>Mantener el 100% de la información de la páginas Web actualizada, de acuerdo a lo establecido en la Ley 1712 de 2014</t>
  </si>
  <si>
    <t>Porcentaje de cumplimiento en la publicación de información</t>
  </si>
  <si>
    <t>(No de requisitos de la Ley 1712 de 2014 de publicación de la información en la página web cumplidos / No total de requisitos de la Ley 1712 de 2014 de publicación de la información) X 100</t>
  </si>
  <si>
    <t>Porcentaje de requisitos cumplidos</t>
  </si>
  <si>
    <t>Reporte de actualización de la información en la página web de la alcaldía local</t>
  </si>
  <si>
    <t>Página Web Alcaldía Local</t>
  </si>
  <si>
    <t>Oficina Asesora de Comunicaciones</t>
  </si>
  <si>
    <t>Revisión página Web de la alcaldía</t>
  </si>
  <si>
    <t>Mediante memorando 20221400222393 del 15/07/2022, la Oficina Asesora de Comunicaciones de la SDG reporta el estado de avance en la publicación de información en la página web de la alcaldía local, en el que presenta el link con el reporte detallado sobre estado de cumplimiento por parte de la alcaldía local</t>
  </si>
  <si>
    <t>http://www.teusaquillo.gov.co/tabla_archivos/registro-publicaciones</t>
  </si>
  <si>
    <t>Oficina Asesora de Comunicaciones de la SDG reporta el estado de avance en la publicación de información en la página web de la alcaldía local, en el que presenta el link con el reporte detallado sobre estado de cumplimiento por parte de la alcaldía local</t>
  </si>
  <si>
    <t>MT4</t>
  </si>
  <si>
    <t>Participar del 100% de las capacitaciones que se realicen en gestión de riesgos, planes de mejora y sistema de gestión institucional</t>
  </si>
  <si>
    <t>Participación en capacitaciones</t>
  </si>
  <si>
    <t>(No. de capacitaciones en las que asistió / No. de capacitaciones convocadas) X 100</t>
  </si>
  <si>
    <t xml:space="preserve">Porcentaje de participación en capacitaciones  </t>
  </si>
  <si>
    <t>Registros y/o soportes de partipación en las capacitaciones programadas</t>
  </si>
  <si>
    <t>Listado de asistencia
Video de la reunión
Presentación</t>
  </si>
  <si>
    <t xml:space="preserve">La Alcaldía Local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</si>
  <si>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</si>
  <si>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No programada para el II trimestre de 2022</t>
  </si>
  <si>
    <t>Brindar atención oportuna y de calidad a los diferentes sectores poblacionales, generando relaciones de confianza y respeto por la diferencia.</t>
  </si>
  <si>
    <t>Servicio a la Ciudadanía</t>
  </si>
  <si>
    <t>MT5</t>
  </si>
  <si>
    <t>Dar respuesta al 100% de los requerimientos ciudadanos asignados a la alcaldía local con corte a 31 de diciembre de 2021 tipificadas como Derechos de Petición registradas en el aplicativo Bogotá te Escucha y gestor documental ORFEO, según la información de seguimiento presentada por el proceso de Servicio a la Ciudadanía.</t>
  </si>
  <si>
    <t>Porcentaje de requerimientos ciudadanos con respuesta definitiva</t>
  </si>
  <si>
    <t>(No. de respuestas efectuadas / No. requerimientos instaurados antes del 31 de diciembre 2021) X 100</t>
  </si>
  <si>
    <t>Reporte de respuestas a la ciudadania</t>
  </si>
  <si>
    <t xml:space="preserve">Reporte Aplicativo BOGOTA TE ESCUCHA </t>
  </si>
  <si>
    <t>Subsecretaria de Gestión Institucional - Grupo Oficina de atención a la Ciudadanía</t>
  </si>
  <si>
    <t>Reporte Aplicativo BOGOTA TE ESCUCHA.</t>
  </si>
  <si>
    <t>La alcaldía local atendió los 29 requerimientos ciudadanos recibidos de vigencias anteriores</t>
  </si>
  <si>
    <t>Reporte Subsecretaría de Gestión Institucional</t>
  </si>
  <si>
    <t>La alcaldía local efectuó la respuesta al 100% de los requerimientos instaurados a 31 de diciembre de 2021</t>
  </si>
  <si>
    <t>Reporte de respuestas a la ciudadania SAC</t>
  </si>
  <si>
    <t>MT6</t>
  </si>
  <si>
    <t>Dar respuesta al 80%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 según la información de seguimiento presentada por el proceso de Servicio a la Ciudadanía.</t>
  </si>
  <si>
    <t>(No. de respuestas efectuadas / No. requerimientos instaurados en la vigencia 2022 que deben tener respuesta) X 100</t>
  </si>
  <si>
    <t>N/A</t>
  </si>
  <si>
    <t>La alcaldía local atendió 139 de los 142 requerimientos ciudadanos recibidos de la vigencia 2022</t>
  </si>
  <si>
    <t>Mediante memorando No. 20224600216483 del 11/07/2022, la Subsecretaría de Gestión Institucional presentó el avance en las respuestas efectuadas por la alcaldía local con corte a 30 de junio de 2022.</t>
  </si>
  <si>
    <t>Mediante comunicación del 13/10/2022, la Subsecretaría de Gestión Institucional presentó el avance en las respuestas efectuadas por la alcaldía local con corte a 30 de septiembre de 2022.</t>
  </si>
  <si>
    <t>TOTAL METAS TRANSVERSALES (20%)</t>
  </si>
  <si>
    <t>TOTAL PLAN DE GESTIÓN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</si>
</sst>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font>
      <sz val="11"/>
      <color theme="1"/>
      <name val="Calibri"/>
      <family val="2"/>
      <scheme val="minor"/>
    </font>
    <font>
      <sz val="11"/>
      <color theme="1"/>
      <name val="Calibri"/>
      <family val="2"/>
      <scheme val="minor"/>
    </font>
    <font>
      <sz val="11"/>
      <color rgb="FF9C0006"/>
      <name val="Calibri"/>
      <family val="2"/>
      <scheme val="minor"/>
    </font>
    <font>
      <b/>
      <sz val="11"/>
      <color rgb="FF000000"/>
      <name val="Calibri Light"/>
      <family val="2"/>
    </font>
    <font>
      <sz val="11"/>
      <color rgb="FF000000"/>
      <name val="Calibri Light"/>
      <family val="2"/>
    </font>
    <font>
      <sz val="11"/>
      <color theme="1"/>
      <name val="Calibri Light"/>
      <family val="2"/>
      <scheme val="major"/>
    </font>
    <font>
      <sz val="9"/>
      <color rgb="FF323130"/>
      <name val="Segoe UI"/>
      <family val="2"/>
    </font>
    <font>
      <sz val="11"/>
      <name val="Calibri Light"/>
      <family val="2"/>
    </font>
    <font>
      <b/>
      <sz val="11"/>
      <name val="Calibri Light"/>
      <family val="2"/>
    </font>
    <font>
      <sz val="11"/>
      <color theme="1"/>
      <name val="Calibri Light"/>
      <family val="2"/>
    </font>
    <font>
      <b/>
      <sz val="11"/>
      <color theme="1"/>
      <name val="Calibri Light"/>
      <family val="2"/>
    </font>
    <font>
      <b/>
      <sz val="11"/>
      <color theme="1"/>
      <name val="Calibri Light"/>
      <family val="1"/>
      <scheme val="major"/>
    </font>
    <font>
      <sz val="11"/>
      <name val="Calibri Light"/>
      <family val="2"/>
      <scheme val="major"/>
    </font>
    <font>
      <sz val="11"/>
      <color indexed="8"/>
      <name val="Calibri Light"/>
      <family val="2"/>
    </font>
    <font>
      <sz val="11"/>
      <name val="Calibri"/>
      <family val="2"/>
      <scheme val="minor"/>
    </font>
    <font>
      <b/>
      <sz val="12"/>
      <color rgb="FF000000"/>
      <name val="Calibri Light"/>
      <family val="2"/>
    </font>
    <font>
      <sz val="11"/>
      <color rgb="FF0070C0"/>
      <name val="Calibri Light"/>
      <family val="2"/>
      <scheme val="major"/>
    </font>
    <font>
      <sz val="11"/>
      <color rgb="FF0070C0"/>
      <name val="Calibri Light"/>
      <family val="2"/>
    </font>
    <font>
      <b/>
      <sz val="12"/>
      <color rgb="FF0070C0"/>
      <name val="Calibri Light"/>
      <family val="2"/>
      <scheme val="major"/>
    </font>
    <font>
      <b/>
      <sz val="12"/>
      <color rgb="FF0070C0"/>
      <name val="Calibri Light"/>
      <family val="2"/>
    </font>
    <font>
      <b/>
      <sz val="14"/>
      <color rgb="FF000000"/>
      <name val="Calibri Light"/>
      <family val="2"/>
    </font>
    <font>
      <sz val="14"/>
      <color rgb="FF000000"/>
      <name val="Calibri Light"/>
      <family val="2"/>
    </font>
    <font>
      <b/>
      <sz val="11"/>
      <color theme="1"/>
      <name val="Calibri Light"/>
      <family val="2"/>
      <scheme val="major"/>
    </font>
    <font>
      <b/>
      <sz val="11"/>
      <name val="Calibri Light"/>
      <family val="2"/>
      <scheme val="major"/>
    </font>
    <font>
      <sz val="12"/>
      <color rgb="FF000000"/>
      <name val="Calibri Light"/>
      <family val="2"/>
    </font>
    <font>
      <sz val="12"/>
      <color rgb="FF0070C0"/>
      <name val="Calibri Light"/>
      <family val="2"/>
    </font>
    <font>
      <b/>
      <sz val="14"/>
      <color rgb="FF0070C0"/>
      <name val="Calibri Light"/>
      <family val="2"/>
      <scheme val="major"/>
    </font>
  </fonts>
  <fills count="13">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2CC"/>
        <bgColor rgb="FF000000"/>
      </patternFill>
    </fill>
    <fill>
      <patternFill patternType="solid">
        <fgColor theme="7" tint="0.59999389629810485"/>
        <bgColor rgb="FF000000"/>
      </patternFill>
    </fill>
    <fill>
      <patternFill patternType="solid">
        <fgColor theme="7" tint="0.79998168889431442"/>
        <bgColor rgb="FF000000"/>
      </patternFill>
    </fill>
    <fill>
      <patternFill patternType="solid">
        <fgColor rgb="FFB4C6E7"/>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rgb="FFC6E0B4"/>
        <bgColor rgb="FF000000"/>
      </patternFill>
    </fill>
    <fill>
      <patternFill patternType="solid">
        <fgColor rgb="FFFFE699"/>
        <bgColor rgb="FF000000"/>
      </patternFill>
    </fill>
    <fill>
      <patternFill patternType="solid">
        <fgColor rgb="FFFFF2CC"/>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372">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applyAlignment="1">
      <alignment vertical="center" wrapText="1"/>
    </xf>
    <xf numFmtId="0" fontId="4" fillId="0" borderId="0" xfId="0" applyFont="1" applyAlignment="1">
      <alignment vertical="center" wrapText="1"/>
    </xf>
    <xf numFmtId="0" fontId="6" fillId="0" borderId="0" xfId="0" applyFont="1"/>
    <xf numFmtId="0" fontId="3" fillId="4" borderId="12" xfId="0" applyFont="1" applyFill="1" applyBorder="1" applyAlignment="1">
      <alignment horizontal="center" wrapText="1"/>
    </xf>
    <xf numFmtId="0" fontId="4" fillId="0" borderId="12" xfId="0" applyFont="1" applyBorder="1" applyAlignment="1">
      <alignment horizontal="center" wrapText="1"/>
    </xf>
    <xf numFmtId="0" fontId="4" fillId="0" borderId="24" xfId="0" applyFont="1" applyBorder="1" applyAlignment="1">
      <alignment wrapText="1"/>
    </xf>
    <xf numFmtId="0" fontId="5" fillId="0" borderId="0" xfId="0" applyFont="1" applyAlignment="1">
      <alignment horizontal="left" vertical="top"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17" fillId="0" borderId="31" xfId="0" applyFont="1" applyBorder="1" applyAlignment="1">
      <alignment horizontal="center" vertical="center" wrapText="1"/>
    </xf>
    <xf numFmtId="0" fontId="17" fillId="0" borderId="31" xfId="0" applyFont="1" applyBorder="1" applyAlignment="1">
      <alignment horizontal="left" vertical="center" wrapText="1"/>
    </xf>
    <xf numFmtId="0" fontId="17" fillId="0" borderId="50" xfId="0" applyFont="1" applyBorder="1" applyAlignment="1">
      <alignment horizontal="center" vertical="center" wrapText="1"/>
    </xf>
    <xf numFmtId="0" fontId="17" fillId="0" borderId="42" xfId="0" applyFont="1" applyBorder="1" applyAlignment="1">
      <alignment horizontal="left" vertical="center" wrapText="1"/>
    </xf>
    <xf numFmtId="0" fontId="17" fillId="0" borderId="8" xfId="0" applyFont="1" applyBorder="1" applyAlignment="1">
      <alignment horizontal="left" vertical="center" wrapText="1"/>
    </xf>
    <xf numFmtId="0" fontId="17" fillId="0" borderId="6" xfId="0" applyFont="1" applyBorder="1" applyAlignment="1">
      <alignment horizontal="left" vertical="center" wrapText="1"/>
    </xf>
    <xf numFmtId="0" fontId="17" fillId="0" borderId="32" xfId="0" applyFont="1" applyBorder="1" applyAlignment="1">
      <alignment horizontal="left" vertical="center"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0" fontId="17" fillId="0" borderId="41" xfId="0" applyFont="1" applyBorder="1" applyAlignment="1">
      <alignment horizontal="left" vertical="center" wrapText="1"/>
    </xf>
    <xf numFmtId="0" fontId="17" fillId="0" borderId="11" xfId="0" applyFont="1" applyBorder="1" applyAlignment="1">
      <alignment horizontal="left" vertical="center" wrapText="1"/>
    </xf>
    <xf numFmtId="0" fontId="17" fillId="0" borderId="38" xfId="0" applyFont="1" applyBorder="1" applyAlignment="1">
      <alignment horizontal="left" vertical="center" wrapText="1"/>
    </xf>
    <xf numFmtId="0" fontId="20" fillId="0" borderId="24" xfId="0" applyFont="1" applyBorder="1" applyAlignment="1">
      <alignment vertical="center" wrapText="1"/>
    </xf>
    <xf numFmtId="0" fontId="4" fillId="0" borderId="0" xfId="0" applyFont="1" applyAlignment="1">
      <alignment horizontal="center" wrapText="1"/>
    </xf>
    <xf numFmtId="2" fontId="4" fillId="0" borderId="0" xfId="0" applyNumberFormat="1" applyFont="1" applyAlignment="1">
      <alignment wrapText="1"/>
    </xf>
    <xf numFmtId="0" fontId="4" fillId="3" borderId="40" xfId="0" applyFont="1" applyFill="1" applyBorder="1" applyAlignment="1">
      <alignment horizontal="center" vertical="center" wrapText="1"/>
    </xf>
    <xf numFmtId="0" fontId="4" fillId="3" borderId="31" xfId="0" applyFont="1" applyFill="1" applyBorder="1" applyAlignment="1">
      <alignment horizontal="left" vertical="center" wrapText="1"/>
    </xf>
    <xf numFmtId="9" fontId="4" fillId="3" borderId="31" xfId="0" applyNumberFormat="1" applyFont="1" applyFill="1" applyBorder="1" applyAlignment="1">
      <alignment horizontal="center" vertical="center" wrapText="1"/>
    </xf>
    <xf numFmtId="0" fontId="4" fillId="3" borderId="31" xfId="0" applyFont="1" applyFill="1" applyBorder="1" applyAlignment="1">
      <alignment horizontal="center" vertical="center" wrapText="1"/>
    </xf>
    <xf numFmtId="0" fontId="7" fillId="3" borderId="12"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2" xfId="0" applyFont="1" applyFill="1" applyBorder="1" applyAlignment="1">
      <alignment horizontal="left" vertical="top" wrapText="1"/>
    </xf>
    <xf numFmtId="9" fontId="4" fillId="3" borderId="12" xfId="1" applyFont="1" applyFill="1" applyBorder="1" applyAlignment="1">
      <alignment horizontal="center" vertical="center" wrapText="1"/>
    </xf>
    <xf numFmtId="0" fontId="4" fillId="3" borderId="4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53" xfId="0" applyFont="1" applyFill="1" applyBorder="1" applyAlignment="1">
      <alignment horizontal="left" vertical="center" wrapText="1"/>
    </xf>
    <xf numFmtId="0" fontId="4" fillId="3" borderId="42" xfId="0" applyFont="1" applyFill="1" applyBorder="1" applyAlignment="1">
      <alignment horizontal="left" vertical="center" wrapText="1"/>
    </xf>
    <xf numFmtId="9" fontId="4" fillId="3" borderId="8" xfId="0" applyNumberFormat="1" applyFont="1" applyFill="1" applyBorder="1" applyAlignment="1">
      <alignment horizontal="center" vertical="center" wrapText="1"/>
    </xf>
    <xf numFmtId="9" fontId="4" fillId="3" borderId="31" xfId="1" applyFont="1" applyFill="1" applyBorder="1" applyAlignment="1">
      <alignment horizontal="center" vertical="center" wrapText="1"/>
    </xf>
    <xf numFmtId="0" fontId="5" fillId="3" borderId="0" xfId="0" applyFont="1" applyFill="1" applyAlignment="1">
      <alignment horizontal="left" vertical="top" wrapText="1"/>
    </xf>
    <xf numFmtId="0" fontId="4" fillId="3" borderId="43" xfId="0" applyFont="1" applyFill="1" applyBorder="1" applyAlignment="1">
      <alignment horizontal="center" vertical="center" wrapText="1"/>
    </xf>
    <xf numFmtId="0" fontId="9" fillId="3" borderId="12" xfId="0" applyFont="1" applyFill="1" applyBorder="1" applyAlignment="1" applyProtection="1">
      <alignment horizontal="left" vertical="center" wrapText="1"/>
      <protection hidden="1"/>
    </xf>
    <xf numFmtId="9" fontId="9" fillId="3" borderId="12" xfId="0" applyNumberFormat="1"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9" fontId="9" fillId="3" borderId="12" xfId="0" applyNumberFormat="1" applyFont="1" applyFill="1" applyBorder="1" applyAlignment="1">
      <alignment horizontal="center" vertical="center" wrapText="1"/>
    </xf>
    <xf numFmtId="9" fontId="9" fillId="3" borderId="12" xfId="1" applyFont="1" applyFill="1" applyBorder="1" applyAlignment="1">
      <alignment horizontal="center" vertical="center" wrapText="1"/>
    </xf>
    <xf numFmtId="9" fontId="4" fillId="3" borderId="12" xfId="0" applyNumberFormat="1" applyFont="1" applyFill="1" applyBorder="1" applyAlignment="1">
      <alignment horizontal="center" vertical="center" wrapText="1"/>
    </xf>
    <xf numFmtId="0" fontId="9" fillId="3" borderId="41"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left" vertical="center" wrapText="1"/>
      <protection hidden="1"/>
    </xf>
    <xf numFmtId="0" fontId="9" fillId="3" borderId="12" xfId="0" applyFont="1" applyFill="1" applyBorder="1" applyAlignment="1">
      <alignment horizontal="left" vertical="center" wrapText="1"/>
    </xf>
    <xf numFmtId="10" fontId="9" fillId="3" borderId="12" xfId="0" applyNumberFormat="1" applyFont="1" applyFill="1" applyBorder="1" applyAlignment="1" applyProtection="1">
      <alignment horizontal="center" vertical="center" wrapText="1"/>
      <protection hidden="1"/>
    </xf>
    <xf numFmtId="0" fontId="7" fillId="3" borderId="41"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left" vertical="center" wrapText="1"/>
      <protection hidden="1"/>
    </xf>
    <xf numFmtId="0" fontId="7" fillId="3" borderId="11"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center" vertical="center" wrapText="1"/>
      <protection hidden="1"/>
    </xf>
    <xf numFmtId="1" fontId="4" fillId="3" borderId="12" xfId="0" applyNumberFormat="1" applyFont="1" applyFill="1" applyBorder="1" applyAlignment="1">
      <alignment horizontal="center" vertical="center" wrapText="1"/>
    </xf>
    <xf numFmtId="0" fontId="5" fillId="3" borderId="41" xfId="0" applyFont="1" applyFill="1" applyBorder="1" applyAlignment="1" applyProtection="1">
      <alignment horizontal="left" vertical="center" wrapText="1"/>
      <protection hidden="1"/>
    </xf>
    <xf numFmtId="0" fontId="12" fillId="3" borderId="11" xfId="0" applyFont="1" applyFill="1" applyBorder="1" applyAlignment="1" applyProtection="1">
      <alignment horizontal="left" vertical="center" wrapText="1"/>
      <protection hidden="1"/>
    </xf>
    <xf numFmtId="0" fontId="5" fillId="3" borderId="12" xfId="0" applyFont="1" applyFill="1" applyBorder="1" applyAlignment="1">
      <alignment horizontal="left" vertical="center" wrapText="1"/>
    </xf>
    <xf numFmtId="0" fontId="12" fillId="3" borderId="41" xfId="0" applyFont="1" applyFill="1" applyBorder="1" applyAlignment="1" applyProtection="1">
      <alignment horizontal="left" vertical="center" wrapText="1"/>
      <protection hidden="1"/>
    </xf>
    <xf numFmtId="1" fontId="4" fillId="3" borderId="8" xfId="0" applyNumberFormat="1" applyFont="1" applyFill="1" applyBorder="1" applyAlignment="1">
      <alignment horizontal="center" vertical="center" wrapText="1"/>
    </xf>
    <xf numFmtId="0" fontId="14" fillId="3" borderId="11" xfId="2" applyFont="1" applyFill="1" applyBorder="1" applyAlignment="1" applyProtection="1">
      <alignment horizontal="left" vertical="center" wrapText="1"/>
      <protection hidden="1"/>
    </xf>
    <xf numFmtId="9" fontId="17" fillId="0" borderId="31" xfId="0" applyNumberFormat="1" applyFont="1" applyBorder="1" applyAlignment="1">
      <alignment horizontal="left" vertical="center" wrapText="1"/>
    </xf>
    <xf numFmtId="9" fontId="17" fillId="0" borderId="50" xfId="1" applyFont="1" applyBorder="1" applyAlignment="1">
      <alignment horizontal="center" vertical="center" wrapText="1"/>
    </xf>
    <xf numFmtId="9" fontId="17" fillId="0" borderId="1" xfId="1" applyFont="1" applyBorder="1" applyAlignment="1">
      <alignment horizontal="center" vertical="center" wrapText="1"/>
    </xf>
    <xf numFmtId="0" fontId="17" fillId="0" borderId="51" xfId="0" applyFont="1" applyBorder="1" applyAlignment="1">
      <alignment horizontal="left" vertical="center" wrapText="1"/>
    </xf>
    <xf numFmtId="0" fontId="7" fillId="3" borderId="43"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12" fillId="3" borderId="12" xfId="0" applyFont="1" applyFill="1" applyBorder="1" applyAlignment="1" applyProtection="1">
      <alignment horizontal="left" vertical="center" wrapText="1"/>
      <protection hidden="1"/>
    </xf>
    <xf numFmtId="0" fontId="12" fillId="3" borderId="12" xfId="0" applyFont="1" applyFill="1" applyBorder="1" applyAlignment="1" applyProtection="1">
      <alignment horizontal="center" vertical="center" wrapText="1"/>
      <protection hidden="1"/>
    </xf>
    <xf numFmtId="1" fontId="7" fillId="3" borderId="12" xfId="0" applyNumberFormat="1" applyFont="1" applyFill="1" applyBorder="1" applyAlignment="1">
      <alignment horizontal="center" vertical="center" wrapText="1"/>
    </xf>
    <xf numFmtId="0" fontId="12" fillId="3" borderId="12" xfId="0" applyFont="1" applyFill="1" applyBorder="1" applyAlignment="1">
      <alignment horizontal="left" vertical="center" wrapText="1"/>
    </xf>
    <xf numFmtId="1" fontId="7" fillId="3" borderId="8" xfId="0" applyNumberFormat="1" applyFont="1" applyFill="1" applyBorder="1" applyAlignment="1">
      <alignment horizontal="center" vertical="center" wrapText="1"/>
    </xf>
    <xf numFmtId="0" fontId="12" fillId="3" borderId="0" xfId="0" applyFont="1" applyFill="1" applyAlignment="1">
      <alignment horizontal="left" vertical="top" wrapText="1"/>
    </xf>
    <xf numFmtId="0" fontId="7" fillId="3" borderId="12" xfId="0" applyFont="1" applyFill="1" applyBorder="1" applyAlignment="1" applyProtection="1">
      <alignment horizontal="center" vertical="center" wrapText="1"/>
      <protection hidden="1"/>
    </xf>
    <xf numFmtId="0" fontId="4" fillId="0" borderId="12" xfId="0" applyFont="1" applyBorder="1" applyAlignment="1">
      <alignment horizontal="center" vertical="center" wrapText="1"/>
    </xf>
    <xf numFmtId="9" fontId="7" fillId="3" borderId="31" xfId="0" applyNumberFormat="1" applyFont="1" applyFill="1" applyBorder="1" applyAlignment="1">
      <alignment horizontal="center" vertical="center" wrapText="1"/>
    </xf>
    <xf numFmtId="9" fontId="21" fillId="11" borderId="45" xfId="1" applyFont="1" applyFill="1" applyBorder="1" applyAlignment="1">
      <alignment horizontal="center" vertical="center" wrapText="1"/>
    </xf>
    <xf numFmtId="0" fontId="4" fillId="0" borderId="0" xfId="0" applyFont="1" applyAlignment="1">
      <alignment horizontal="justify" vertical="center" wrapText="1"/>
    </xf>
    <xf numFmtId="0" fontId="4" fillId="3" borderId="31"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7" fillId="3" borderId="12" xfId="0" applyFont="1" applyFill="1" applyBorder="1" applyAlignment="1">
      <alignment horizontal="justify" vertical="center" wrapText="1"/>
    </xf>
    <xf numFmtId="0" fontId="17" fillId="0" borderId="50" xfId="0" applyFont="1" applyBorder="1" applyAlignment="1">
      <alignment horizontal="justify" vertical="center" wrapText="1"/>
    </xf>
    <xf numFmtId="0" fontId="5" fillId="0" borderId="0" xfId="0" applyFont="1" applyAlignment="1">
      <alignment horizontal="justify" vertical="center" wrapText="1"/>
    </xf>
    <xf numFmtId="0" fontId="4" fillId="3" borderId="32" xfId="0" applyFont="1" applyFill="1" applyBorder="1" applyAlignment="1">
      <alignment horizontal="justify" vertical="center" wrapText="1"/>
    </xf>
    <xf numFmtId="0" fontId="4" fillId="3" borderId="41" xfId="0" applyFont="1" applyFill="1" applyBorder="1" applyAlignment="1">
      <alignment horizontal="justify" vertical="center" wrapText="1"/>
    </xf>
    <xf numFmtId="0" fontId="21" fillId="11" borderId="39" xfId="0" applyFont="1" applyFill="1" applyBorder="1" applyAlignment="1">
      <alignment horizontal="justify" vertical="center" wrapText="1"/>
    </xf>
    <xf numFmtId="10" fontId="4" fillId="3" borderId="31" xfId="0" applyNumberFormat="1" applyFont="1" applyFill="1" applyBorder="1" applyAlignment="1">
      <alignment horizontal="center" vertical="center" wrapText="1"/>
    </xf>
    <xf numFmtId="10" fontId="17" fillId="3" borderId="31" xfId="0" applyNumberFormat="1" applyFont="1" applyFill="1" applyBorder="1" applyAlignment="1">
      <alignment horizontal="center" vertical="center" wrapText="1"/>
    </xf>
    <xf numFmtId="10" fontId="4" fillId="3" borderId="12" xfId="1" applyNumberFormat="1" applyFont="1" applyFill="1" applyBorder="1" applyAlignment="1">
      <alignment horizontal="center" vertical="center" wrapText="1"/>
    </xf>
    <xf numFmtId="9" fontId="17" fillId="0" borderId="50" xfId="0" applyNumberFormat="1" applyFont="1" applyBorder="1" applyAlignment="1">
      <alignment horizontal="center" vertical="center" wrapText="1"/>
    </xf>
    <xf numFmtId="0" fontId="17" fillId="0" borderId="12" xfId="0" applyFont="1" applyBorder="1" applyAlignment="1">
      <alignment horizontal="justify" vertical="center" wrapText="1"/>
    </xf>
    <xf numFmtId="9" fontId="17" fillId="0" borderId="12" xfId="1" applyFont="1" applyBorder="1" applyAlignment="1">
      <alignment horizontal="center" vertical="center" wrapText="1"/>
    </xf>
    <xf numFmtId="10" fontId="17" fillId="3" borderId="12" xfId="0" applyNumberFormat="1" applyFont="1" applyFill="1" applyBorder="1" applyAlignment="1">
      <alignment horizontal="center" vertical="center" wrapText="1"/>
    </xf>
    <xf numFmtId="10" fontId="20" fillId="11" borderId="45" xfId="1" applyNumberFormat="1" applyFont="1" applyFill="1" applyBorder="1" applyAlignment="1">
      <alignment horizontal="center" vertical="center" wrapText="1"/>
    </xf>
    <xf numFmtId="10" fontId="4" fillId="3" borderId="31" xfId="1" applyNumberFormat="1" applyFont="1" applyFill="1" applyBorder="1" applyAlignment="1">
      <alignment horizontal="center" vertical="center" wrapText="1"/>
    </xf>
    <xf numFmtId="10" fontId="17" fillId="3" borderId="53" xfId="0" applyNumberFormat="1" applyFont="1" applyFill="1" applyBorder="1" applyAlignment="1">
      <alignment horizontal="center" vertical="center" wrapText="1"/>
    </xf>
    <xf numFmtId="9" fontId="17" fillId="0" borderId="34" xfId="0" applyNumberFormat="1" applyFont="1" applyBorder="1" applyAlignment="1">
      <alignment horizontal="center" vertical="center" wrapText="1"/>
    </xf>
    <xf numFmtId="10" fontId="17" fillId="3" borderId="36" xfId="0" applyNumberFormat="1" applyFont="1" applyFill="1" applyBorder="1" applyAlignment="1">
      <alignment horizontal="center" vertical="center" wrapText="1"/>
    </xf>
    <xf numFmtId="0" fontId="17" fillId="0" borderId="38" xfId="0" applyFont="1" applyBorder="1" applyAlignment="1">
      <alignment horizontal="justify" vertical="center" wrapText="1"/>
    </xf>
    <xf numFmtId="0" fontId="15" fillId="4" borderId="47" xfId="0" applyFont="1" applyFill="1" applyBorder="1" applyAlignment="1">
      <alignment vertical="center" wrapText="1"/>
    </xf>
    <xf numFmtId="0" fontId="15" fillId="4" borderId="45" xfId="0" applyFont="1" applyFill="1" applyBorder="1" applyAlignment="1">
      <alignment vertical="center" wrapText="1"/>
    </xf>
    <xf numFmtId="0" fontId="15" fillId="4" borderId="48" xfId="0" applyFont="1" applyFill="1" applyBorder="1" applyAlignment="1">
      <alignment vertical="center" wrapText="1"/>
    </xf>
    <xf numFmtId="10" fontId="15" fillId="4" borderId="15" xfId="0" applyNumberFormat="1" applyFont="1" applyFill="1" applyBorder="1" applyAlignment="1">
      <alignment horizontal="center" vertical="center" wrapText="1"/>
    </xf>
    <xf numFmtId="0" fontId="15" fillId="0" borderId="24" xfId="0" applyFont="1" applyBorder="1" applyAlignment="1">
      <alignment vertical="center" wrapText="1"/>
    </xf>
    <xf numFmtId="0" fontId="16" fillId="0" borderId="0" xfId="0" applyFont="1" applyAlignment="1">
      <alignment vertical="center" wrapText="1"/>
    </xf>
    <xf numFmtId="0" fontId="19" fillId="4" borderId="47" xfId="0" applyFont="1" applyFill="1" applyBorder="1" applyAlignment="1">
      <alignment vertical="center" wrapText="1"/>
    </xf>
    <xf numFmtId="0" fontId="19" fillId="4" borderId="45" xfId="0" applyFont="1" applyFill="1" applyBorder="1" applyAlignment="1">
      <alignment vertical="center" wrapText="1"/>
    </xf>
    <xf numFmtId="0" fontId="19" fillId="4" borderId="48" xfId="0" applyFont="1" applyFill="1" applyBorder="1" applyAlignment="1">
      <alignment vertical="center" wrapText="1"/>
    </xf>
    <xf numFmtId="10" fontId="19" fillId="4" borderId="49" xfId="1" applyNumberFormat="1" applyFont="1" applyFill="1" applyBorder="1" applyAlignment="1">
      <alignment horizontal="center" vertical="center" wrapText="1"/>
    </xf>
    <xf numFmtId="0" fontId="19" fillId="0" borderId="24" xfId="0" applyFont="1" applyBorder="1" applyAlignment="1">
      <alignment vertical="center" wrapText="1"/>
    </xf>
    <xf numFmtId="0" fontId="20" fillId="0" borderId="13" xfId="0" applyFont="1" applyBorder="1" applyAlignment="1">
      <alignment vertical="center" wrapText="1"/>
    </xf>
    <xf numFmtId="0" fontId="20" fillId="0" borderId="17" xfId="0" applyFont="1" applyBorder="1" applyAlignment="1">
      <alignment vertical="center" wrapText="1"/>
    </xf>
    <xf numFmtId="0" fontId="20" fillId="0" borderId="19" xfId="0" applyFont="1" applyBorder="1" applyAlignment="1">
      <alignment vertical="center" wrapText="1"/>
    </xf>
    <xf numFmtId="9" fontId="17" fillId="0" borderId="50" xfId="1" applyFont="1" applyFill="1" applyBorder="1" applyAlignment="1">
      <alignment horizontal="center" vertical="center" wrapText="1"/>
    </xf>
    <xf numFmtId="9" fontId="17" fillId="0" borderId="1" xfId="1" applyFont="1" applyFill="1" applyBorder="1" applyAlignment="1">
      <alignment horizontal="center" vertical="center" wrapText="1"/>
    </xf>
    <xf numFmtId="10" fontId="17" fillId="0" borderId="12" xfId="0" applyNumberFormat="1" applyFont="1" applyBorder="1" applyAlignment="1">
      <alignment horizontal="center" vertical="center" wrapText="1"/>
    </xf>
    <xf numFmtId="9" fontId="17" fillId="0" borderId="12" xfId="0" applyNumberFormat="1" applyFont="1" applyBorder="1" applyAlignment="1">
      <alignment horizontal="center" vertical="center" wrapText="1"/>
    </xf>
    <xf numFmtId="10" fontId="17" fillId="0" borderId="35" xfId="1" applyNumberFormat="1" applyFont="1" applyBorder="1" applyAlignment="1">
      <alignment horizontal="center" vertical="center" wrapText="1"/>
    </xf>
    <xf numFmtId="0" fontId="17" fillId="0" borderId="54"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53" xfId="0" applyFont="1" applyBorder="1" applyAlignment="1">
      <alignment horizontal="justify" vertical="center" wrapText="1"/>
    </xf>
    <xf numFmtId="164" fontId="17" fillId="0" borderId="52" xfId="1" applyNumberFormat="1" applyFont="1" applyFill="1" applyBorder="1" applyAlignment="1">
      <alignment horizontal="center" vertical="center" wrapText="1"/>
    </xf>
    <xf numFmtId="0" fontId="17" fillId="0" borderId="52" xfId="0" applyFont="1" applyBorder="1" applyAlignment="1">
      <alignment horizontal="center" vertical="center" wrapText="1"/>
    </xf>
    <xf numFmtId="9" fontId="17" fillId="0" borderId="52" xfId="1" applyFont="1" applyBorder="1" applyAlignment="1">
      <alignment horizontal="center" vertical="center" wrapText="1"/>
    </xf>
    <xf numFmtId="164" fontId="17" fillId="0" borderId="52" xfId="1" applyNumberFormat="1" applyFont="1" applyBorder="1" applyAlignment="1">
      <alignment horizontal="center" vertical="center" wrapText="1"/>
    </xf>
    <xf numFmtId="164" fontId="17" fillId="0" borderId="34" xfId="1" applyNumberFormat="1" applyFont="1" applyBorder="1" applyAlignment="1">
      <alignment horizontal="center" vertical="center" wrapText="1"/>
    </xf>
    <xf numFmtId="0" fontId="17" fillId="0" borderId="35" xfId="0" applyFont="1" applyBorder="1" applyAlignment="1">
      <alignment horizontal="justify" vertical="center" wrapText="1"/>
    </xf>
    <xf numFmtId="0" fontId="7" fillId="3" borderId="41" xfId="0" applyFont="1" applyFill="1" applyBorder="1" applyAlignment="1">
      <alignment horizontal="justify" vertical="center" wrapText="1"/>
    </xf>
    <xf numFmtId="0" fontId="4" fillId="0" borderId="12" xfId="0" applyFont="1" applyBorder="1" applyAlignment="1">
      <alignment horizontal="justify" vertical="center" wrapText="1"/>
    </xf>
    <xf numFmtId="0" fontId="4" fillId="0" borderId="41" xfId="0" applyFont="1" applyBorder="1" applyAlignment="1">
      <alignment horizontal="justify" vertical="center" wrapText="1"/>
    </xf>
    <xf numFmtId="0" fontId="18" fillId="0" borderId="0" xfId="0" applyFont="1" applyAlignment="1">
      <alignment vertical="center" wrapText="1"/>
    </xf>
    <xf numFmtId="0" fontId="26" fillId="0" borderId="0" xfId="0" applyFont="1" applyAlignment="1">
      <alignment vertical="center" wrapText="1"/>
    </xf>
    <xf numFmtId="10" fontId="17" fillId="3" borderId="12" xfId="1" applyNumberFormat="1" applyFont="1" applyFill="1" applyBorder="1" applyAlignment="1">
      <alignment horizontal="center" vertical="center" wrapText="1"/>
    </xf>
    <xf numFmtId="10" fontId="17" fillId="0" borderId="35" xfId="0" applyNumberFormat="1" applyFont="1" applyBorder="1" applyAlignment="1">
      <alignment horizontal="center" vertical="center" wrapText="1"/>
    </xf>
    <xf numFmtId="0" fontId="17" fillId="0" borderId="16" xfId="0" applyFont="1" applyBorder="1" applyAlignment="1">
      <alignment horizontal="justify" vertical="center" wrapText="1"/>
    </xf>
    <xf numFmtId="0" fontId="17" fillId="0" borderId="1" xfId="0" applyFont="1" applyBorder="1" applyAlignment="1">
      <alignment horizontal="justify" vertical="center" wrapText="1"/>
    </xf>
    <xf numFmtId="0" fontId="17" fillId="0" borderId="39" xfId="0" applyFont="1" applyBorder="1" applyAlignment="1">
      <alignment horizontal="justify" vertical="center" wrapText="1"/>
    </xf>
    <xf numFmtId="10" fontId="19" fillId="4" borderId="36" xfId="1" applyNumberFormat="1" applyFont="1" applyFill="1" applyBorder="1" applyAlignment="1">
      <alignment horizontal="center" vertical="center" wrapText="1"/>
    </xf>
    <xf numFmtId="9" fontId="17" fillId="0" borderId="59" xfId="0" applyNumberFormat="1" applyFont="1" applyBorder="1" applyAlignment="1">
      <alignment horizontal="center" vertical="center" wrapText="1"/>
    </xf>
    <xf numFmtId="9" fontId="17" fillId="0" borderId="53" xfId="0" applyNumberFormat="1" applyFont="1" applyBorder="1" applyAlignment="1">
      <alignment horizontal="center" vertical="center" wrapText="1"/>
    </xf>
    <xf numFmtId="0" fontId="17" fillId="0" borderId="42" xfId="0" applyFont="1" applyBorder="1" applyAlignment="1">
      <alignment horizontal="justify" vertical="center" wrapText="1"/>
    </xf>
    <xf numFmtId="9" fontId="17" fillId="0" borderId="43" xfId="0" applyNumberFormat="1" applyFont="1" applyBorder="1" applyAlignment="1">
      <alignment horizontal="center" vertical="center" wrapText="1"/>
    </xf>
    <xf numFmtId="0" fontId="17" fillId="0" borderId="41" xfId="0" applyFont="1" applyBorder="1" applyAlignment="1">
      <alignment horizontal="justify" vertical="center" wrapText="1"/>
    </xf>
    <xf numFmtId="10" fontId="17" fillId="3" borderId="35" xfId="0" applyNumberFormat="1" applyFont="1" applyFill="1" applyBorder="1" applyAlignment="1">
      <alignment horizontal="center" vertical="center" wrapText="1"/>
    </xf>
    <xf numFmtId="164" fontId="4" fillId="3" borderId="12" xfId="1" applyNumberFormat="1" applyFont="1" applyFill="1" applyBorder="1" applyAlignment="1">
      <alignment horizontal="center" vertical="center" wrapText="1"/>
    </xf>
    <xf numFmtId="9" fontId="17" fillId="0" borderId="12" xfId="0" applyNumberFormat="1" applyFont="1" applyBorder="1" applyAlignment="1">
      <alignment horizontal="center" vertical="center"/>
    </xf>
    <xf numFmtId="0" fontId="17" fillId="0" borderId="22" xfId="0" applyFont="1" applyBorder="1" applyAlignment="1">
      <alignment horizontal="justify" vertical="center" wrapText="1"/>
    </xf>
    <xf numFmtId="0" fontId="17" fillId="0" borderId="9" xfId="0" applyFont="1" applyBorder="1" applyAlignment="1">
      <alignment horizontal="justify" vertical="center" wrapText="1"/>
    </xf>
    <xf numFmtId="0" fontId="17" fillId="0" borderId="9" xfId="0" applyFont="1" applyBorder="1" applyAlignment="1">
      <alignment horizontal="center" vertical="center" wrapText="1"/>
    </xf>
    <xf numFmtId="0" fontId="17" fillId="0" borderId="0" xfId="0" applyFont="1" applyAlignment="1">
      <alignment vertical="center" wrapText="1"/>
    </xf>
    <xf numFmtId="9" fontId="24" fillId="4" borderId="15" xfId="0" applyNumberFormat="1" applyFont="1" applyFill="1" applyBorder="1" applyAlignment="1">
      <alignment horizontal="center" vertical="center" wrapText="1"/>
    </xf>
    <xf numFmtId="9" fontId="25" fillId="4" borderId="36" xfId="0" applyNumberFormat="1" applyFont="1" applyFill="1" applyBorder="1" applyAlignment="1">
      <alignment horizontal="center" vertical="center" wrapText="1"/>
    </xf>
    <xf numFmtId="0" fontId="25" fillId="4" borderId="60" xfId="0" applyFont="1" applyFill="1" applyBorder="1" applyAlignment="1">
      <alignment horizontal="justify" vertical="center" wrapText="1"/>
    </xf>
    <xf numFmtId="10" fontId="17" fillId="0" borderId="12" xfId="1" applyNumberFormat="1" applyFont="1" applyBorder="1" applyAlignment="1">
      <alignment horizontal="center" vertical="center" wrapText="1"/>
    </xf>
    <xf numFmtId="0" fontId="17" fillId="0" borderId="59" xfId="0" applyFont="1" applyBorder="1" applyAlignment="1">
      <alignment horizontal="center" vertical="center" wrapText="1"/>
    </xf>
    <xf numFmtId="9" fontId="17" fillId="0" borderId="53" xfId="0" applyNumberFormat="1" applyFont="1" applyBorder="1" applyAlignment="1">
      <alignment horizontal="center" vertical="center"/>
    </xf>
    <xf numFmtId="10" fontId="17" fillId="0" borderId="53" xfId="0" applyNumberFormat="1" applyFont="1" applyBorder="1" applyAlignment="1">
      <alignment horizontal="center" vertical="center" wrapText="1"/>
    </xf>
    <xf numFmtId="9" fontId="17" fillId="0" borderId="43" xfId="1" applyFont="1" applyFill="1" applyBorder="1" applyAlignment="1">
      <alignment horizontal="center" vertical="center" wrapText="1"/>
    </xf>
    <xf numFmtId="9" fontId="17" fillId="0" borderId="43" xfId="1" applyFont="1" applyBorder="1" applyAlignment="1">
      <alignment horizontal="center" vertical="center" wrapText="1"/>
    </xf>
    <xf numFmtId="0" fontId="17" fillId="0" borderId="43" xfId="0" applyFont="1" applyBorder="1" applyAlignment="1">
      <alignment horizontal="center" vertical="center" wrapText="1"/>
    </xf>
    <xf numFmtId="9" fontId="17" fillId="0" borderId="34" xfId="1" applyFont="1" applyBorder="1" applyAlignment="1">
      <alignment horizontal="center" vertical="center" wrapText="1"/>
    </xf>
    <xf numFmtId="0" fontId="17" fillId="0" borderId="35" xfId="0" applyFont="1" applyBorder="1" applyAlignment="1">
      <alignment horizontal="center" vertical="center" wrapText="1"/>
    </xf>
    <xf numFmtId="9" fontId="17" fillId="0" borderId="35" xfId="0" applyNumberFormat="1" applyFont="1" applyBorder="1" applyAlignment="1">
      <alignment horizontal="center" vertical="center" wrapText="1"/>
    </xf>
    <xf numFmtId="9" fontId="17" fillId="0" borderId="35" xfId="0" applyNumberFormat="1" applyFont="1" applyBorder="1" applyAlignment="1">
      <alignment horizontal="center" vertical="center"/>
    </xf>
    <xf numFmtId="0" fontId="17" fillId="0" borderId="22" xfId="0" applyFont="1" applyBorder="1" applyAlignment="1">
      <alignment horizontal="center" vertical="center" wrapText="1"/>
    </xf>
    <xf numFmtId="0" fontId="17" fillId="0" borderId="39" xfId="0" applyFont="1" applyBorder="1" applyAlignment="1">
      <alignment horizontal="center" vertical="center" wrapText="1"/>
    </xf>
    <xf numFmtId="0" fontId="4" fillId="3" borderId="6" xfId="0" applyFont="1" applyFill="1" applyBorder="1" applyAlignment="1">
      <alignment horizontal="justify" vertical="center" wrapText="1"/>
    </xf>
    <xf numFmtId="0" fontId="4" fillId="3" borderId="9" xfId="0" applyFont="1" applyFill="1" applyBorder="1" applyAlignment="1">
      <alignment horizontal="justify" vertical="center" wrapText="1"/>
    </xf>
    <xf numFmtId="0" fontId="7" fillId="3" borderId="9" xfId="0" applyFont="1" applyFill="1" applyBorder="1" applyAlignment="1">
      <alignment horizontal="justify" vertical="center" wrapText="1"/>
    </xf>
    <xf numFmtId="0" fontId="4" fillId="0" borderId="9" xfId="0" applyFont="1" applyBorder="1" applyAlignment="1">
      <alignment horizontal="justify" vertical="center" wrapText="1"/>
    </xf>
    <xf numFmtId="0" fontId="3" fillId="9" borderId="52" xfId="0" applyFont="1" applyFill="1" applyBorder="1" applyAlignment="1">
      <alignment horizontal="center" vertical="center" wrapText="1"/>
    </xf>
    <xf numFmtId="0" fontId="3" fillId="9" borderId="50" xfId="0" applyFont="1" applyFill="1" applyBorder="1" applyAlignment="1">
      <alignment horizontal="center" vertical="center" wrapText="1"/>
    </xf>
    <xf numFmtId="0" fontId="3" fillId="9" borderId="51" xfId="0" applyFont="1" applyFill="1" applyBorder="1" applyAlignment="1">
      <alignment horizontal="center" vertical="center" wrapText="1"/>
    </xf>
    <xf numFmtId="10" fontId="15" fillId="4" borderId="25" xfId="0" applyNumberFormat="1" applyFont="1" applyFill="1" applyBorder="1" applyAlignment="1">
      <alignment horizontal="center" vertical="center" wrapText="1"/>
    </xf>
    <xf numFmtId="10" fontId="4" fillId="3" borderId="12" xfId="0" applyNumberFormat="1" applyFont="1" applyFill="1" applyBorder="1" applyAlignment="1">
      <alignment horizontal="center" vertical="center" wrapText="1"/>
    </xf>
    <xf numFmtId="9" fontId="4" fillId="3" borderId="59" xfId="0" applyNumberFormat="1" applyFont="1" applyFill="1" applyBorder="1" applyAlignment="1">
      <alignment horizontal="center" vertical="center" wrapText="1"/>
    </xf>
    <xf numFmtId="10" fontId="4" fillId="3" borderId="53" xfId="1" applyNumberFormat="1" applyFont="1" applyFill="1" applyBorder="1" applyAlignment="1">
      <alignment horizontal="center" vertical="center" wrapText="1"/>
    </xf>
    <xf numFmtId="10" fontId="4" fillId="3" borderId="53" xfId="0" applyNumberFormat="1" applyFont="1" applyFill="1" applyBorder="1" applyAlignment="1">
      <alignment horizontal="center" vertical="center" wrapText="1"/>
    </xf>
    <xf numFmtId="0" fontId="4" fillId="3" borderId="53" xfId="0" applyFont="1" applyFill="1" applyBorder="1" applyAlignment="1">
      <alignment horizontal="justify" vertical="center" wrapText="1"/>
    </xf>
    <xf numFmtId="0" fontId="4" fillId="3" borderId="42" xfId="0" applyFont="1" applyFill="1" applyBorder="1" applyAlignment="1">
      <alignment horizontal="justify" vertical="center" wrapText="1"/>
    </xf>
    <xf numFmtId="9" fontId="4" fillId="3" borderId="43" xfId="0" applyNumberFormat="1" applyFont="1" applyFill="1" applyBorder="1" applyAlignment="1">
      <alignment horizontal="center" vertical="center" wrapText="1"/>
    </xf>
    <xf numFmtId="1" fontId="4" fillId="3" borderId="43" xfId="0" applyNumberFormat="1" applyFont="1" applyFill="1" applyBorder="1" applyAlignment="1">
      <alignment horizontal="center" vertical="center" wrapText="1"/>
    </xf>
    <xf numFmtId="1" fontId="7" fillId="3" borderId="43" xfId="0" applyNumberFormat="1" applyFont="1" applyFill="1" applyBorder="1" applyAlignment="1">
      <alignment horizontal="center" vertical="center" wrapText="1"/>
    </xf>
    <xf numFmtId="1" fontId="4" fillId="3" borderId="34" xfId="0" applyNumberFormat="1" applyFont="1" applyFill="1" applyBorder="1" applyAlignment="1">
      <alignment horizontal="center" vertical="center" wrapText="1"/>
    </xf>
    <xf numFmtId="1" fontId="4" fillId="3" borderId="35" xfId="0" applyNumberFormat="1" applyFont="1" applyFill="1" applyBorder="1" applyAlignment="1">
      <alignment horizontal="center" vertical="center" wrapText="1"/>
    </xf>
    <xf numFmtId="10" fontId="4" fillId="3" borderId="35" xfId="0" applyNumberFormat="1" applyFont="1" applyFill="1" applyBorder="1" applyAlignment="1">
      <alignment horizontal="center" vertical="center" wrapText="1"/>
    </xf>
    <xf numFmtId="0" fontId="4" fillId="3" borderId="35" xfId="0" applyFont="1" applyFill="1" applyBorder="1" applyAlignment="1">
      <alignment horizontal="justify" vertical="center" wrapText="1"/>
    </xf>
    <xf numFmtId="0" fontId="4" fillId="0" borderId="38" xfId="0" applyFont="1" applyBorder="1" applyAlignment="1">
      <alignment horizontal="justify" vertical="center" wrapText="1"/>
    </xf>
    <xf numFmtId="0" fontId="4" fillId="3" borderId="38" xfId="0" applyFont="1" applyFill="1" applyBorder="1" applyAlignment="1">
      <alignment horizontal="justify" vertical="center" wrapText="1"/>
    </xf>
    <xf numFmtId="0" fontId="4" fillId="3" borderId="6"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4" fillId="3" borderId="0" xfId="0" applyFont="1" applyFill="1" applyAlignment="1">
      <alignment horizontal="left" vertical="top" wrapText="1"/>
    </xf>
    <xf numFmtId="0" fontId="7" fillId="3" borderId="0" xfId="0" applyFont="1" applyFill="1" applyAlignment="1">
      <alignment horizontal="left" vertical="top" wrapText="1"/>
    </xf>
    <xf numFmtId="0" fontId="3" fillId="10" borderId="3" xfId="0" applyFont="1" applyFill="1" applyBorder="1" applyAlignment="1">
      <alignment horizontal="center" vertical="center" wrapText="1"/>
    </xf>
    <xf numFmtId="0" fontId="3" fillId="10" borderId="50" xfId="0" applyFont="1" applyFill="1" applyBorder="1" applyAlignment="1">
      <alignment horizontal="center" vertical="center" wrapText="1"/>
    </xf>
    <xf numFmtId="0" fontId="3" fillId="10" borderId="51" xfId="0" applyFont="1" applyFill="1" applyBorder="1" applyAlignment="1">
      <alignment horizontal="center" vertical="center" wrapText="1"/>
    </xf>
    <xf numFmtId="0" fontId="24" fillId="4" borderId="26" xfId="0" applyFont="1" applyFill="1" applyBorder="1" applyAlignment="1">
      <alignment horizontal="justify" vertical="center" wrapText="1"/>
    </xf>
    <xf numFmtId="1" fontId="4" fillId="3" borderId="12" xfId="1" applyNumberFormat="1" applyFont="1" applyFill="1" applyBorder="1" applyAlignment="1">
      <alignment horizontal="center" vertical="center" wrapText="1"/>
    </xf>
    <xf numFmtId="1" fontId="7" fillId="3" borderId="12" xfId="1" applyNumberFormat="1" applyFont="1" applyFill="1" applyBorder="1" applyAlignment="1">
      <alignment horizontal="center" vertical="center" wrapText="1"/>
    </xf>
    <xf numFmtId="1" fontId="4" fillId="3" borderId="43" xfId="1" applyNumberFormat="1" applyFont="1" applyFill="1" applyBorder="1" applyAlignment="1">
      <alignment horizontal="center" vertical="center" wrapText="1"/>
    </xf>
    <xf numFmtId="1" fontId="7" fillId="3" borderId="43" xfId="1" applyNumberFormat="1" applyFont="1" applyFill="1" applyBorder="1" applyAlignment="1">
      <alignment horizontal="center" vertical="center" wrapText="1"/>
    </xf>
    <xf numFmtId="1" fontId="4" fillId="3" borderId="34" xfId="1" applyNumberFormat="1" applyFont="1" applyFill="1" applyBorder="1" applyAlignment="1">
      <alignment horizontal="center" vertical="center" wrapText="1"/>
    </xf>
    <xf numFmtId="1" fontId="4" fillId="3" borderId="35" xfId="1" applyNumberFormat="1" applyFont="1" applyFill="1" applyBorder="1" applyAlignment="1">
      <alignment horizontal="center" vertical="center" wrapText="1"/>
    </xf>
    <xf numFmtId="0" fontId="4" fillId="0" borderId="0" xfId="0" applyFont="1" applyAlignment="1">
      <alignment horizontal="justify" wrapText="1"/>
    </xf>
    <xf numFmtId="0" fontId="5" fillId="0" borderId="0" xfId="0" applyFont="1" applyAlignment="1">
      <alignment horizontal="justify" wrapText="1"/>
    </xf>
    <xf numFmtId="10" fontId="4" fillId="12" borderId="12" xfId="0" applyNumberFormat="1" applyFont="1" applyFill="1" applyBorder="1" applyAlignment="1">
      <alignment horizontal="center" vertical="center" wrapText="1"/>
    </xf>
    <xf numFmtId="0" fontId="3" fillId="4" borderId="9" xfId="0" applyFont="1" applyFill="1" applyBorder="1" applyAlignment="1">
      <alignment horizontal="center" wrapText="1"/>
    </xf>
    <xf numFmtId="0" fontId="3" fillId="4" borderId="11" xfId="0" applyFont="1" applyFill="1" applyBorder="1" applyAlignment="1">
      <alignment horizontal="center" wrapText="1"/>
    </xf>
    <xf numFmtId="0" fontId="4" fillId="0" borderId="9" xfId="0" applyFont="1" applyBorder="1" applyAlignment="1">
      <alignment horizontal="center" wrapText="1"/>
    </xf>
    <xf numFmtId="0" fontId="4" fillId="0" borderId="11" xfId="0" applyFont="1" applyBorder="1" applyAlignment="1">
      <alignment horizont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4" fillId="0" borderId="4" xfId="0" applyFont="1" applyBorder="1" applyAlignment="1">
      <alignment wrapText="1"/>
    </xf>
    <xf numFmtId="0" fontId="4" fillId="0" borderId="0" xfId="0" applyFont="1" applyAlignment="1">
      <alignment horizontal="justify" vertical="center" wrapText="1"/>
    </xf>
    <xf numFmtId="0" fontId="3" fillId="3" borderId="4"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0" xfId="0" applyFont="1" applyFill="1" applyBorder="1" applyAlignment="1">
      <alignment horizontal="center" wrapText="1"/>
    </xf>
    <xf numFmtId="0" fontId="4" fillId="0" borderId="9" xfId="0" applyFont="1" applyBorder="1" applyAlignment="1">
      <alignment horizontal="justify" wrapText="1"/>
    </xf>
    <xf numFmtId="0" fontId="4" fillId="0" borderId="10" xfId="0" applyFont="1" applyBorder="1" applyAlignment="1">
      <alignment horizontal="justify" wrapText="1"/>
    </xf>
    <xf numFmtId="0" fontId="4" fillId="0" borderId="11" xfId="0" applyFont="1" applyBorder="1" applyAlignment="1">
      <alignment horizontal="justify" wrapText="1"/>
    </xf>
    <xf numFmtId="0" fontId="4" fillId="0" borderId="0" xfId="0" applyFont="1" applyAlignment="1">
      <alignment horizontal="justify"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0" fillId="0" borderId="12" xfId="0" applyBorder="1" applyAlignment="1">
      <alignment horizontal="justify" vertical="center" wrapText="1"/>
    </xf>
    <xf numFmtId="0" fontId="3" fillId="10" borderId="2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15" fillId="4" borderId="44" xfId="0" applyFont="1" applyFill="1" applyBorder="1" applyAlignment="1">
      <alignment horizontal="center" vertical="center"/>
    </xf>
    <xf numFmtId="0" fontId="15" fillId="4" borderId="45" xfId="0" applyFont="1" applyFill="1" applyBorder="1" applyAlignment="1">
      <alignment horizontal="center" vertical="center"/>
    </xf>
    <xf numFmtId="0" fontId="15" fillId="4" borderId="46" xfId="0" applyFont="1" applyFill="1" applyBorder="1" applyAlignment="1">
      <alignment horizontal="center" vertical="center"/>
    </xf>
    <xf numFmtId="0" fontId="24" fillId="4" borderId="17"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6" xfId="0" applyFont="1" applyFill="1" applyBorder="1" applyAlignment="1">
      <alignment horizontal="justify" vertical="center" wrapText="1"/>
    </xf>
    <xf numFmtId="0" fontId="24" fillId="4" borderId="19" xfId="0" applyFont="1" applyFill="1" applyBorder="1" applyAlignment="1">
      <alignment horizontal="justify" vertical="center" wrapText="1"/>
    </xf>
    <xf numFmtId="0" fontId="24" fillId="4" borderId="24"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4" xfId="0" applyFont="1" applyFill="1" applyBorder="1" applyAlignment="1">
      <alignment horizontal="justify" vertical="center" wrapText="1"/>
    </xf>
    <xf numFmtId="0" fontId="24" fillId="4" borderId="27" xfId="0" applyFont="1" applyFill="1" applyBorder="1" applyAlignment="1">
      <alignment horizontal="justify" vertical="center" wrapText="1"/>
    </xf>
    <xf numFmtId="1" fontId="24" fillId="4" borderId="13" xfId="0" applyNumberFormat="1" applyFont="1" applyFill="1" applyBorder="1" applyAlignment="1">
      <alignment horizontal="center" vertical="center" wrapText="1"/>
    </xf>
    <xf numFmtId="1" fontId="24" fillId="4" borderId="14" xfId="0" applyNumberFormat="1"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27"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21" fillId="11" borderId="44" xfId="0" applyFont="1" applyFill="1" applyBorder="1" applyAlignment="1">
      <alignment horizontal="center" vertical="center" wrapText="1"/>
    </xf>
    <xf numFmtId="0" fontId="21" fillId="11" borderId="46" xfId="0" applyFont="1" applyFill="1" applyBorder="1" applyAlignment="1">
      <alignment horizontal="center" vertical="center" wrapText="1"/>
    </xf>
    <xf numFmtId="0" fontId="19" fillId="4" borderId="44" xfId="0" applyFont="1" applyFill="1" applyBorder="1" applyAlignment="1">
      <alignment horizontal="center" vertical="center"/>
    </xf>
    <xf numFmtId="0" fontId="19" fillId="4" borderId="45" xfId="0" applyFont="1" applyFill="1" applyBorder="1" applyAlignment="1">
      <alignment horizontal="center" vertical="center"/>
    </xf>
    <xf numFmtId="0" fontId="19" fillId="4" borderId="46" xfId="0" applyFont="1" applyFill="1" applyBorder="1" applyAlignment="1">
      <alignment horizontal="center" vertical="center"/>
    </xf>
    <xf numFmtId="0" fontId="25" fillId="4" borderId="4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25" fillId="4" borderId="47" xfId="0" applyFont="1" applyFill="1" applyBorder="1" applyAlignment="1">
      <alignment horizontal="center" vertical="center" wrapText="1"/>
    </xf>
    <xf numFmtId="0" fontId="25" fillId="4" borderId="48" xfId="0" applyFont="1" applyFill="1" applyBorder="1" applyAlignment="1">
      <alignment horizontal="center" vertical="center" wrapText="1"/>
    </xf>
    <xf numFmtId="0" fontId="25" fillId="4" borderId="55" xfId="0" applyFont="1" applyFill="1" applyBorder="1" applyAlignment="1">
      <alignment horizontal="center" vertical="center" wrapText="1"/>
    </xf>
    <xf numFmtId="0" fontId="25" fillId="4" borderId="56" xfId="0" applyFont="1" applyFill="1" applyBorder="1" applyAlignment="1">
      <alignment horizontal="center" vertical="center" wrapText="1"/>
    </xf>
    <xf numFmtId="0" fontId="25" fillId="4" borderId="57" xfId="0" applyFont="1" applyFill="1" applyBorder="1" applyAlignment="1">
      <alignment horizontal="justify" vertical="center" wrapText="1"/>
    </xf>
    <xf numFmtId="0" fontId="25" fillId="4" borderId="58" xfId="0" applyFont="1" applyFill="1" applyBorder="1" applyAlignment="1">
      <alignment horizontal="justify" vertical="center" wrapText="1"/>
    </xf>
    <xf numFmtId="0" fontId="20" fillId="11" borderId="44" xfId="0" applyFont="1" applyFill="1" applyBorder="1" applyAlignment="1">
      <alignment horizontal="center" vertical="center" wrapText="1"/>
    </xf>
    <xf numFmtId="0" fontId="20" fillId="11" borderId="45" xfId="0" applyFont="1" applyFill="1" applyBorder="1" applyAlignment="1">
      <alignment horizontal="center" vertical="center" wrapText="1"/>
    </xf>
    <xf numFmtId="0" fontId="20" fillId="11" borderId="46" xfId="0" applyFont="1" applyFill="1" applyBorder="1" applyAlignment="1">
      <alignment horizontal="center" vertical="center" wrapText="1"/>
    </xf>
    <xf numFmtId="0" fontId="21" fillId="11" borderId="47" xfId="0" applyFont="1" applyFill="1" applyBorder="1" applyAlignment="1">
      <alignment horizontal="center" vertical="center" wrapText="1"/>
    </xf>
    <xf numFmtId="0" fontId="21" fillId="11" borderId="48" xfId="0" applyFont="1" applyFill="1" applyBorder="1" applyAlignment="1">
      <alignment horizontal="center" vertical="center" wrapText="1"/>
    </xf>
    <xf numFmtId="0" fontId="21" fillId="11" borderId="47" xfId="0" applyFont="1" applyFill="1" applyBorder="1" applyAlignment="1">
      <alignment horizontal="justify" vertical="center" wrapText="1"/>
    </xf>
    <xf numFmtId="0" fontId="21" fillId="11" borderId="48" xfId="0" applyFont="1" applyFill="1" applyBorder="1" applyAlignment="1">
      <alignment horizontal="justify" vertical="center" wrapText="1"/>
    </xf>
    <xf numFmtId="0" fontId="25" fillId="4" borderId="57" xfId="0" applyFont="1" applyFill="1" applyBorder="1" applyAlignment="1">
      <alignment horizontal="center" vertical="center" wrapText="1"/>
    </xf>
    <xf numFmtId="0" fontId="25" fillId="4" borderId="58" xfId="0" applyFont="1" applyFill="1" applyBorder="1" applyAlignment="1">
      <alignment horizontal="center" vertical="center" wrapText="1"/>
    </xf>
    <xf numFmtId="0" fontId="4" fillId="0" borderId="9"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justify" vertical="center"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145676</xdr:colOff>
      <xdr:row>0</xdr:row>
      <xdr:rowOff>131110</xdr:rowOff>
    </xdr:from>
    <xdr:to>
      <xdr:col>1</xdr:col>
      <xdr:colOff>1815352</xdr:colOff>
      <xdr:row>1</xdr:row>
      <xdr:rowOff>131109</xdr:rowOff>
    </xdr:to>
    <xdr:pic>
      <xdr:nvPicPr>
        <xdr:cNvPr id="2" name="Imagen 1">
          <a:extLst>
            <a:ext uri="{FF2B5EF4-FFF2-40B4-BE49-F238E27FC236}">
              <a16:creationId xmlns:a16="http://schemas.microsoft.com/office/drawing/2014/main" id="{8BA562EF-D35C-4599-BE46-B4E6A0ACEB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676" y="131110"/>
          <a:ext cx="2129117" cy="8964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AD645-1A1A-4E66-B519-F0A27F36BB34}">
  <dimension ref="A1:AW43"/>
  <sheetViews>
    <sheetView tabSelected="1" topLeftCell="A13" zoomScale="85" zoomScaleNormal="85" workbookViewId="0">
      <pane xSplit="5" ySplit="6" topLeftCell="AE26" activePane="bottomRight" state="frozen"/>
      <selection pane="bottomRight" activeCell="AJ27" sqref="AJ27"/>
      <selection pane="bottomLeft" activeCell="A19" sqref="A19"/>
      <selection pane="topRight" activeCell="F13" sqref="F13"/>
    </sheetView>
  </sheetViews>
  <sheetFormatPr defaultColWidth="10.85546875" defaultRowHeight="15"/>
  <cols>
    <col min="1" max="1" width="6.85546875" style="2" customWidth="1"/>
    <col min="2" max="2" width="32.140625" style="2" customWidth="1"/>
    <col min="3" max="3" width="13" style="2" customWidth="1"/>
    <col min="4" max="4" width="9.28515625" style="2" customWidth="1"/>
    <col min="5" max="5" width="51" style="2" customWidth="1"/>
    <col min="6" max="6" width="15.85546875" style="2" customWidth="1"/>
    <col min="7" max="7" width="20.28515625" style="2" customWidth="1"/>
    <col min="8" max="8" width="32.140625" style="2" customWidth="1"/>
    <col min="9" max="9" width="23.140625" style="2" customWidth="1"/>
    <col min="10" max="10" width="34.42578125" style="2" customWidth="1"/>
    <col min="11" max="11" width="18.7109375" style="2" customWidth="1"/>
    <col min="12" max="13" width="18.28515625" style="2" customWidth="1"/>
    <col min="14" max="14" width="16.140625" style="2" customWidth="1"/>
    <col min="15" max="15" width="15.140625" style="2" customWidth="1"/>
    <col min="16" max="16" width="19.7109375" style="2" customWidth="1"/>
    <col min="17" max="17" width="15.5703125" style="2" customWidth="1"/>
    <col min="18" max="18" width="21.85546875" style="2" customWidth="1"/>
    <col min="19" max="22" width="17.85546875" style="2" customWidth="1"/>
    <col min="23" max="23" width="21.5703125" style="2" customWidth="1"/>
    <col min="24" max="24" width="24.5703125" style="2" customWidth="1"/>
    <col min="25" max="25" width="16.85546875" style="2" customWidth="1"/>
    <col min="26" max="26" width="44.85546875" style="99" customWidth="1"/>
    <col min="27" max="27" width="27" style="99" customWidth="1"/>
    <col min="28" max="28" width="15.5703125" style="2" customWidth="1"/>
    <col min="29" max="29" width="15.7109375" style="2" customWidth="1"/>
    <col min="30" max="30" width="16.42578125" style="2" customWidth="1"/>
    <col min="31" max="31" width="54.28515625" style="99" customWidth="1"/>
    <col min="32" max="32" width="26" style="99" customWidth="1"/>
    <col min="33" max="33" width="16.42578125" style="2" customWidth="1"/>
    <col min="34" max="34" width="22.42578125" style="2" customWidth="1"/>
    <col min="35" max="35" width="15.85546875" style="2" customWidth="1"/>
    <col min="36" max="36" width="38.5703125" style="222" customWidth="1"/>
    <col min="37" max="37" width="17.7109375" style="222" customWidth="1"/>
    <col min="38" max="38" width="14.5703125" style="2" hidden="1" customWidth="1"/>
    <col min="39" max="39" width="16.42578125" style="2" hidden="1" customWidth="1"/>
    <col min="40" max="40" width="15.85546875" style="2" hidden="1" customWidth="1"/>
    <col min="41" max="41" width="13.42578125" style="2" hidden="1" customWidth="1"/>
    <col min="42" max="42" width="18.42578125" style="2" hidden="1" customWidth="1"/>
    <col min="43" max="43" width="19.28515625" style="2" customWidth="1"/>
    <col min="44" max="44" width="16.42578125" style="2" customWidth="1"/>
    <col min="45" max="45" width="15.7109375" style="2" customWidth="1"/>
    <col min="46" max="46" width="58.5703125" style="99" customWidth="1"/>
    <col min="47" max="47" width="17.5703125" style="2" customWidth="1"/>
    <col min="48" max="48" width="16.28515625" style="2" customWidth="1"/>
    <col min="49" max="16384" width="10.85546875" style="2"/>
  </cols>
  <sheetData>
    <row r="1" spans="1:49" ht="70.5" customHeight="1">
      <c r="A1" s="231" t="s">
        <v>0</v>
      </c>
      <c r="B1" s="232"/>
      <c r="C1" s="232"/>
      <c r="D1" s="232"/>
      <c r="E1" s="232"/>
      <c r="F1" s="232"/>
      <c r="G1" s="232"/>
      <c r="H1" s="232"/>
      <c r="I1" s="232"/>
      <c r="J1" s="232"/>
      <c r="K1" s="232"/>
      <c r="L1" s="232"/>
      <c r="M1" s="233"/>
      <c r="N1" s="234" t="s">
        <v>1</v>
      </c>
      <c r="O1" s="235"/>
      <c r="P1" s="235"/>
      <c r="Q1" s="235"/>
      <c r="R1" s="236"/>
      <c r="S1" s="240"/>
      <c r="T1" s="230"/>
      <c r="U1" s="230"/>
      <c r="V1" s="230"/>
      <c r="W1" s="1"/>
      <c r="X1" s="230"/>
      <c r="Y1" s="230"/>
      <c r="Z1" s="241"/>
      <c r="AA1" s="241"/>
      <c r="AB1" s="230"/>
      <c r="AC1" s="230"/>
      <c r="AD1" s="230"/>
      <c r="AE1" s="241"/>
      <c r="AF1" s="241"/>
      <c r="AG1" s="230"/>
      <c r="AH1" s="230"/>
      <c r="AI1" s="230"/>
      <c r="AJ1" s="271"/>
      <c r="AK1" s="271"/>
      <c r="AL1" s="230"/>
      <c r="AM1" s="230"/>
      <c r="AN1" s="230"/>
      <c r="AO1" s="230"/>
      <c r="AP1" s="230"/>
      <c r="AQ1" s="230"/>
      <c r="AR1" s="230"/>
      <c r="AS1" s="230"/>
      <c r="AT1" s="241"/>
      <c r="AU1" s="230"/>
      <c r="AV1" s="230"/>
      <c r="AW1" s="230"/>
    </row>
    <row r="2" spans="1:49" s="3" customFormat="1" ht="23.45" customHeight="1">
      <c r="A2" s="242"/>
      <c r="B2" s="243"/>
      <c r="C2" s="243"/>
      <c r="D2" s="243"/>
      <c r="E2" s="243"/>
      <c r="F2" s="243"/>
      <c r="G2" s="243"/>
      <c r="H2" s="243"/>
      <c r="I2" s="243"/>
      <c r="J2" s="243"/>
      <c r="K2" s="243"/>
      <c r="L2" s="243"/>
      <c r="M2" s="244"/>
      <c r="N2" s="237"/>
      <c r="O2" s="238"/>
      <c r="P2" s="238"/>
      <c r="Q2" s="238"/>
      <c r="R2" s="239"/>
      <c r="S2" s="240"/>
      <c r="T2" s="230"/>
      <c r="U2" s="230"/>
      <c r="V2" s="230"/>
      <c r="W2" s="1"/>
      <c r="X2" s="230"/>
      <c r="Y2" s="230"/>
      <c r="Z2" s="241"/>
      <c r="AA2" s="241"/>
      <c r="AB2" s="230"/>
      <c r="AC2" s="230"/>
      <c r="AD2" s="230"/>
      <c r="AE2" s="241"/>
      <c r="AF2" s="241"/>
      <c r="AG2" s="230"/>
      <c r="AH2" s="230"/>
      <c r="AI2" s="230"/>
      <c r="AJ2" s="271"/>
      <c r="AK2" s="271"/>
      <c r="AL2" s="230"/>
      <c r="AM2" s="230"/>
      <c r="AN2" s="230"/>
      <c r="AO2" s="230"/>
      <c r="AP2" s="230"/>
      <c r="AQ2" s="230"/>
      <c r="AR2" s="230"/>
      <c r="AS2" s="230"/>
      <c r="AT2" s="241"/>
      <c r="AU2" s="230"/>
      <c r="AV2" s="230"/>
      <c r="AW2" s="230"/>
    </row>
    <row r="3" spans="1:49" ht="15" customHeight="1">
      <c r="A3" s="245"/>
      <c r="B3" s="246"/>
      <c r="C3" s="246"/>
      <c r="D3" s="246"/>
      <c r="E3" s="246"/>
      <c r="F3" s="246"/>
      <c r="G3" s="246"/>
      <c r="H3" s="246"/>
      <c r="I3" s="246"/>
      <c r="J3" s="246"/>
      <c r="K3" s="246"/>
      <c r="L3" s="246"/>
      <c r="M3" s="246"/>
      <c r="N3" s="246"/>
      <c r="O3" s="246"/>
      <c r="P3" s="246"/>
      <c r="Q3" s="246"/>
      <c r="R3" s="246"/>
      <c r="S3" s="4"/>
      <c r="T3" s="4"/>
      <c r="U3" s="4"/>
      <c r="V3" s="4"/>
      <c r="W3" s="4"/>
      <c r="X3" s="4"/>
      <c r="Y3" s="4"/>
      <c r="Z3" s="94"/>
      <c r="AA3" s="94"/>
      <c r="AB3" s="4"/>
      <c r="AC3" s="4"/>
      <c r="AD3" s="4"/>
      <c r="AE3" s="94"/>
      <c r="AF3" s="94"/>
      <c r="AG3" s="4"/>
      <c r="AH3" s="4"/>
      <c r="AI3" s="4"/>
      <c r="AJ3" s="94"/>
      <c r="AK3" s="94"/>
      <c r="AL3" s="4"/>
      <c r="AM3" s="4"/>
      <c r="AN3" s="4"/>
      <c r="AO3" s="4"/>
      <c r="AP3" s="4"/>
      <c r="AQ3" s="4"/>
      <c r="AR3" s="4"/>
      <c r="AS3" s="4"/>
      <c r="AT3" s="94"/>
      <c r="AU3" s="4"/>
      <c r="AV3" s="4"/>
      <c r="AW3" s="4"/>
    </row>
    <row r="4" spans="1:49" ht="15" customHeight="1">
      <c r="A4" s="247" t="s">
        <v>2</v>
      </c>
      <c r="B4" s="248"/>
      <c r="C4" s="248"/>
      <c r="D4" s="248"/>
      <c r="E4" s="248"/>
      <c r="F4" s="248"/>
      <c r="G4" s="248"/>
      <c r="H4" s="248"/>
      <c r="I4" s="248"/>
      <c r="J4" s="248"/>
      <c r="K4" s="248"/>
      <c r="L4" s="248"/>
      <c r="M4" s="248"/>
      <c r="N4" s="248"/>
      <c r="O4" s="248"/>
      <c r="P4" s="248"/>
      <c r="Q4" s="248"/>
      <c r="R4" s="248"/>
      <c r="S4" s="4"/>
      <c r="T4" s="4"/>
      <c r="U4" s="4"/>
      <c r="V4" s="4"/>
      <c r="W4" s="4"/>
      <c r="X4" s="4"/>
      <c r="Y4" s="4"/>
      <c r="Z4" s="94"/>
      <c r="AA4" s="94"/>
      <c r="AB4" s="4"/>
      <c r="AC4" s="4"/>
      <c r="AD4" s="4"/>
      <c r="AE4" s="94"/>
      <c r="AF4" s="94"/>
      <c r="AG4" s="4"/>
      <c r="AH4" s="4"/>
      <c r="AI4" s="4"/>
      <c r="AJ4" s="94"/>
      <c r="AK4" s="94"/>
      <c r="AL4" s="4"/>
      <c r="AM4" s="4"/>
      <c r="AN4" s="4"/>
      <c r="AO4" s="4"/>
      <c r="AP4" s="4"/>
      <c r="AQ4" s="4"/>
      <c r="AR4" s="4"/>
      <c r="AS4" s="4"/>
      <c r="AT4" s="94"/>
      <c r="AU4" s="4"/>
      <c r="AV4" s="4"/>
      <c r="AW4" s="4"/>
    </row>
    <row r="5" spans="1:49" ht="15.75" customHeight="1">
      <c r="A5" s="1"/>
      <c r="B5" s="1"/>
      <c r="C5" s="1"/>
      <c r="D5" s="1"/>
      <c r="E5" s="5"/>
      <c r="F5" s="1"/>
      <c r="G5" s="1"/>
      <c r="H5" s="1"/>
      <c r="I5" s="1"/>
      <c r="J5" s="1"/>
      <c r="K5" s="1"/>
      <c r="L5" s="1"/>
      <c r="M5" s="1"/>
      <c r="N5" s="1"/>
      <c r="O5" s="1"/>
      <c r="P5" s="1"/>
      <c r="Q5" s="1"/>
      <c r="R5" s="1"/>
      <c r="S5" s="1"/>
      <c r="T5" s="1"/>
      <c r="U5" s="1"/>
      <c r="V5" s="1"/>
      <c r="W5" s="1"/>
      <c r="X5" s="1"/>
      <c r="Y5" s="1"/>
      <c r="Z5" s="94"/>
      <c r="AA5" s="94"/>
      <c r="AB5" s="1"/>
      <c r="AC5" s="1"/>
      <c r="AD5" s="1"/>
      <c r="AE5" s="94"/>
      <c r="AF5" s="94"/>
      <c r="AG5" s="1"/>
      <c r="AH5" s="1"/>
      <c r="AI5" s="1"/>
      <c r="AJ5" s="221"/>
      <c r="AK5" s="221"/>
      <c r="AL5" s="1"/>
      <c r="AM5" s="1"/>
      <c r="AN5" s="1"/>
      <c r="AO5" s="1"/>
      <c r="AP5" s="1"/>
      <c r="AQ5" s="1"/>
      <c r="AR5" s="1"/>
      <c r="AS5" s="1"/>
      <c r="AT5" s="94"/>
      <c r="AU5" s="1"/>
      <c r="AV5" s="1"/>
      <c r="AW5" s="1"/>
    </row>
    <row r="6" spans="1:49" ht="15" customHeight="1">
      <c r="A6" s="249" t="s">
        <v>3</v>
      </c>
      <c r="B6" s="250"/>
      <c r="C6" s="255" t="s">
        <v>4</v>
      </c>
      <c r="D6" s="256"/>
      <c r="E6" s="257"/>
      <c r="F6" s="264" t="s">
        <v>5</v>
      </c>
      <c r="G6" s="265"/>
      <c r="H6" s="265"/>
      <c r="I6" s="265"/>
      <c r="J6" s="265"/>
      <c r="K6" s="265"/>
      <c r="L6" s="265"/>
      <c r="M6" s="266"/>
      <c r="N6" s="1"/>
      <c r="O6" s="1"/>
      <c r="P6" s="1"/>
      <c r="Q6" s="1"/>
      <c r="R6" s="1"/>
      <c r="S6" s="1"/>
      <c r="T6" s="1"/>
      <c r="U6" s="1"/>
      <c r="V6" s="1"/>
      <c r="W6" s="1"/>
      <c r="X6" s="1"/>
      <c r="Y6" s="1"/>
      <c r="Z6" s="94"/>
      <c r="AA6" s="94"/>
      <c r="AB6" s="1"/>
      <c r="AC6" s="1"/>
      <c r="AD6" s="1"/>
      <c r="AE6" s="94"/>
      <c r="AF6" s="94"/>
      <c r="AG6" s="1"/>
      <c r="AH6" s="1"/>
      <c r="AI6" s="1"/>
      <c r="AJ6" s="221"/>
      <c r="AK6" s="221"/>
      <c r="AL6" s="1"/>
      <c r="AM6" s="1"/>
      <c r="AN6" s="1"/>
      <c r="AO6" s="1"/>
      <c r="AP6" s="1"/>
      <c r="AQ6" s="1"/>
      <c r="AR6" s="1"/>
      <c r="AS6" s="1"/>
      <c r="AT6" s="94"/>
      <c r="AU6" s="1"/>
      <c r="AV6" s="1"/>
      <c r="AW6" s="1"/>
    </row>
    <row r="7" spans="1:49" ht="15" customHeight="1">
      <c r="A7" s="251"/>
      <c r="B7" s="252"/>
      <c r="C7" s="258"/>
      <c r="D7" s="259"/>
      <c r="E7" s="260"/>
      <c r="F7" s="6" t="s">
        <v>6</v>
      </c>
      <c r="G7" s="224" t="s">
        <v>7</v>
      </c>
      <c r="H7" s="225"/>
      <c r="I7" s="224" t="s">
        <v>8</v>
      </c>
      <c r="J7" s="267"/>
      <c r="K7" s="267"/>
      <c r="L7" s="267"/>
      <c r="M7" s="225"/>
      <c r="N7" s="1"/>
      <c r="O7" s="1"/>
      <c r="P7" s="1"/>
      <c r="Q7" s="1"/>
      <c r="R7" s="1"/>
      <c r="S7" s="1"/>
      <c r="T7" s="1"/>
      <c r="U7" s="1"/>
      <c r="V7" s="1"/>
      <c r="W7" s="1"/>
      <c r="X7" s="1"/>
      <c r="Y7" s="1"/>
      <c r="Z7" s="94"/>
      <c r="AA7" s="94"/>
      <c r="AB7" s="1"/>
      <c r="AC7" s="1"/>
      <c r="AD7" s="1"/>
      <c r="AE7" s="94"/>
      <c r="AF7" s="94"/>
      <c r="AG7" s="1"/>
      <c r="AH7" s="1"/>
      <c r="AI7" s="1"/>
      <c r="AJ7" s="221"/>
      <c r="AK7" s="221"/>
      <c r="AL7" s="1"/>
      <c r="AM7" s="1"/>
      <c r="AN7" s="1"/>
      <c r="AO7" s="1"/>
      <c r="AP7" s="1"/>
      <c r="AQ7" s="1"/>
      <c r="AR7" s="1"/>
      <c r="AS7" s="1"/>
      <c r="AT7" s="94"/>
      <c r="AU7" s="1"/>
      <c r="AV7" s="1"/>
      <c r="AW7" s="1"/>
    </row>
    <row r="8" spans="1:49" ht="15" customHeight="1">
      <c r="A8" s="251"/>
      <c r="B8" s="252"/>
      <c r="C8" s="258"/>
      <c r="D8" s="259"/>
      <c r="E8" s="260"/>
      <c r="F8" s="7">
        <v>1</v>
      </c>
      <c r="G8" s="226" t="s">
        <v>9</v>
      </c>
      <c r="H8" s="227"/>
      <c r="I8" s="268" t="s">
        <v>10</v>
      </c>
      <c r="J8" s="269"/>
      <c r="K8" s="269"/>
      <c r="L8" s="269"/>
      <c r="M8" s="270"/>
      <c r="N8" s="1"/>
      <c r="O8" s="1"/>
      <c r="P8" s="1"/>
      <c r="Q8" s="1"/>
      <c r="R8" s="1"/>
      <c r="S8" s="1"/>
      <c r="T8" s="1"/>
      <c r="U8" s="1"/>
      <c r="V8" s="1"/>
      <c r="W8" s="1"/>
      <c r="X8" s="1"/>
      <c r="Y8" s="1"/>
      <c r="Z8" s="94"/>
      <c r="AA8" s="94"/>
      <c r="AB8" s="1"/>
      <c r="AC8" s="1"/>
      <c r="AD8" s="1"/>
      <c r="AE8" s="94"/>
      <c r="AF8" s="94"/>
      <c r="AG8" s="1"/>
      <c r="AH8" s="1"/>
      <c r="AI8" s="1"/>
      <c r="AJ8" s="221"/>
      <c r="AK8" s="221"/>
      <c r="AL8" s="1"/>
      <c r="AM8" s="1"/>
      <c r="AN8" s="1"/>
      <c r="AO8" s="1"/>
      <c r="AP8" s="1"/>
      <c r="AQ8" s="1"/>
      <c r="AR8" s="1"/>
      <c r="AS8" s="1"/>
      <c r="AT8" s="94"/>
      <c r="AU8" s="1"/>
      <c r="AV8" s="1"/>
      <c r="AW8" s="1"/>
    </row>
    <row r="9" spans="1:49" ht="34.5" customHeight="1">
      <c r="A9" s="251"/>
      <c r="B9" s="252"/>
      <c r="C9" s="258"/>
      <c r="D9" s="259"/>
      <c r="E9" s="260"/>
      <c r="F9" s="91">
        <v>2</v>
      </c>
      <c r="G9" s="228" t="s">
        <v>11</v>
      </c>
      <c r="H9" s="229"/>
      <c r="I9" s="369" t="s">
        <v>12</v>
      </c>
      <c r="J9" s="370"/>
      <c r="K9" s="370"/>
      <c r="L9" s="370"/>
      <c r="M9" s="371"/>
      <c r="N9" s="1"/>
      <c r="O9" s="1"/>
      <c r="P9" s="1"/>
      <c r="Q9" s="1"/>
      <c r="R9" s="1"/>
      <c r="S9" s="1"/>
      <c r="T9" s="1"/>
      <c r="U9" s="1"/>
      <c r="V9" s="1"/>
      <c r="W9" s="1"/>
      <c r="X9" s="1"/>
      <c r="Y9" s="1"/>
      <c r="Z9" s="94"/>
      <c r="AA9" s="94"/>
      <c r="AB9" s="1"/>
      <c r="AC9" s="1"/>
      <c r="AD9" s="1"/>
      <c r="AE9" s="94"/>
      <c r="AF9" s="94"/>
      <c r="AG9" s="1"/>
      <c r="AH9" s="1"/>
      <c r="AI9" s="1"/>
      <c r="AJ9" s="221"/>
      <c r="AK9" s="221"/>
      <c r="AL9" s="1"/>
      <c r="AM9" s="1"/>
      <c r="AN9" s="1"/>
      <c r="AO9" s="1"/>
      <c r="AP9" s="1"/>
      <c r="AQ9" s="1"/>
      <c r="AR9" s="1"/>
      <c r="AS9" s="1"/>
      <c r="AT9" s="94"/>
      <c r="AU9" s="1"/>
      <c r="AV9" s="1"/>
      <c r="AW9" s="1"/>
    </row>
    <row r="10" spans="1:49" ht="33.75" customHeight="1">
      <c r="A10" s="251"/>
      <c r="B10" s="252"/>
      <c r="C10" s="258"/>
      <c r="D10" s="259"/>
      <c r="E10" s="260"/>
      <c r="F10" s="91">
        <v>3</v>
      </c>
      <c r="G10" s="228" t="s">
        <v>13</v>
      </c>
      <c r="H10" s="229"/>
      <c r="I10" s="369" t="s">
        <v>14</v>
      </c>
      <c r="J10" s="370"/>
      <c r="K10" s="370"/>
      <c r="L10" s="370"/>
      <c r="M10" s="371"/>
      <c r="N10" s="1"/>
      <c r="O10" s="1"/>
      <c r="P10" s="1"/>
      <c r="Q10" s="1"/>
      <c r="R10" s="1"/>
      <c r="S10" s="1"/>
      <c r="T10" s="1"/>
      <c r="U10" s="1"/>
      <c r="V10" s="1"/>
      <c r="W10" s="1"/>
      <c r="X10" s="1"/>
      <c r="Y10" s="1"/>
      <c r="Z10" s="94"/>
      <c r="AA10" s="94"/>
      <c r="AB10" s="1"/>
      <c r="AC10" s="1"/>
      <c r="AD10" s="1"/>
      <c r="AE10" s="94"/>
      <c r="AF10" s="94"/>
      <c r="AG10" s="1"/>
      <c r="AH10" s="1"/>
      <c r="AI10" s="1"/>
      <c r="AJ10" s="221"/>
      <c r="AK10" s="221"/>
      <c r="AL10" s="1"/>
      <c r="AM10" s="1"/>
      <c r="AN10" s="1"/>
      <c r="AO10" s="1"/>
      <c r="AP10" s="1"/>
      <c r="AQ10" s="1"/>
      <c r="AR10" s="1"/>
      <c r="AS10" s="1"/>
      <c r="AT10" s="94"/>
      <c r="AU10" s="1"/>
      <c r="AV10" s="1"/>
      <c r="AW10" s="1"/>
    </row>
    <row r="11" spans="1:49" ht="43.5" customHeight="1">
      <c r="A11" s="251"/>
      <c r="B11" s="252"/>
      <c r="C11" s="258"/>
      <c r="D11" s="259"/>
      <c r="E11" s="260"/>
      <c r="F11" s="91">
        <v>4</v>
      </c>
      <c r="G11" s="228" t="s">
        <v>15</v>
      </c>
      <c r="H11" s="229"/>
      <c r="I11" s="301" t="s">
        <v>16</v>
      </c>
      <c r="J11" s="301"/>
      <c r="K11" s="301"/>
      <c r="L11" s="301"/>
      <c r="M11" s="301"/>
      <c r="N11" s="1"/>
      <c r="O11" s="1"/>
      <c r="P11" s="1"/>
      <c r="Q11" s="1"/>
      <c r="R11" s="1"/>
      <c r="S11" s="1"/>
      <c r="T11" s="1"/>
      <c r="U11" s="1"/>
      <c r="V11" s="1"/>
      <c r="W11" s="1"/>
      <c r="X11" s="1"/>
      <c r="Y11" s="1"/>
      <c r="Z11" s="94"/>
      <c r="AA11" s="94"/>
      <c r="AB11" s="1"/>
      <c r="AC11" s="1"/>
      <c r="AD11" s="1"/>
      <c r="AE11" s="94"/>
      <c r="AF11" s="94"/>
      <c r="AG11" s="1"/>
      <c r="AH11" s="1"/>
      <c r="AI11" s="1"/>
      <c r="AJ11" s="221"/>
      <c r="AK11" s="221"/>
      <c r="AL11" s="1"/>
      <c r="AM11" s="1"/>
      <c r="AN11" s="1"/>
      <c r="AO11" s="1"/>
      <c r="AP11" s="1"/>
      <c r="AQ11" s="1"/>
      <c r="AR11" s="1"/>
      <c r="AS11" s="1"/>
      <c r="AT11" s="94"/>
      <c r="AU11" s="1"/>
      <c r="AV11" s="1"/>
      <c r="AW11" s="1"/>
    </row>
    <row r="12" spans="1:49" ht="64.5" customHeight="1">
      <c r="A12" s="251"/>
      <c r="B12" s="252"/>
      <c r="C12" s="258"/>
      <c r="D12" s="259"/>
      <c r="E12" s="260"/>
      <c r="F12" s="91">
        <v>5</v>
      </c>
      <c r="G12" s="228" t="s">
        <v>17</v>
      </c>
      <c r="H12" s="229"/>
      <c r="I12" s="301" t="s">
        <v>18</v>
      </c>
      <c r="J12" s="301"/>
      <c r="K12" s="301"/>
      <c r="L12" s="301"/>
      <c r="M12" s="301"/>
      <c r="N12" s="1"/>
      <c r="O12" s="1"/>
      <c r="P12" s="1"/>
      <c r="Q12" s="1"/>
      <c r="R12" s="1"/>
      <c r="S12" s="1"/>
      <c r="T12" s="1"/>
      <c r="U12" s="1"/>
      <c r="V12" s="1"/>
      <c r="W12" s="1"/>
      <c r="X12" s="1"/>
      <c r="Y12" s="1"/>
      <c r="Z12" s="94"/>
      <c r="AA12" s="94"/>
      <c r="AB12" s="1"/>
      <c r="AC12" s="1"/>
      <c r="AD12" s="1"/>
      <c r="AE12" s="94"/>
      <c r="AF12" s="94"/>
      <c r="AG12" s="1"/>
      <c r="AH12" s="1"/>
      <c r="AI12" s="1"/>
      <c r="AJ12" s="221"/>
      <c r="AK12" s="221"/>
      <c r="AL12" s="1"/>
      <c r="AM12" s="1"/>
      <c r="AN12" s="1"/>
      <c r="AO12" s="1"/>
      <c r="AP12" s="1"/>
      <c r="AQ12" s="1"/>
      <c r="AR12" s="1"/>
      <c r="AS12" s="1"/>
      <c r="AT12" s="94"/>
      <c r="AU12" s="1"/>
      <c r="AV12" s="1"/>
      <c r="AW12" s="1"/>
    </row>
    <row r="13" spans="1:49" ht="20.25" customHeight="1">
      <c r="A13" s="253"/>
      <c r="B13" s="254"/>
      <c r="C13" s="261"/>
      <c r="D13" s="262"/>
      <c r="E13" s="263"/>
      <c r="F13" s="91">
        <v>6</v>
      </c>
      <c r="G13" s="228" t="s">
        <v>19</v>
      </c>
      <c r="H13" s="229"/>
      <c r="I13" s="301" t="s">
        <v>20</v>
      </c>
      <c r="J13" s="301"/>
      <c r="K13" s="301"/>
      <c r="L13" s="301"/>
      <c r="M13" s="301"/>
      <c r="N13" s="1"/>
      <c r="O13" s="1"/>
      <c r="P13" s="1"/>
      <c r="Q13" s="1"/>
      <c r="R13" s="1"/>
      <c r="S13" s="1"/>
      <c r="T13" s="1"/>
      <c r="U13" s="1"/>
      <c r="V13" s="1"/>
      <c r="W13" s="1"/>
      <c r="X13" s="1"/>
      <c r="Y13" s="1"/>
      <c r="Z13" s="94"/>
      <c r="AA13" s="94"/>
      <c r="AB13" s="1"/>
      <c r="AC13" s="1"/>
      <c r="AD13" s="1"/>
      <c r="AE13" s="94"/>
      <c r="AF13" s="94"/>
      <c r="AG13" s="1"/>
      <c r="AH13" s="1"/>
      <c r="AI13" s="1"/>
      <c r="AJ13" s="221"/>
      <c r="AK13" s="221"/>
      <c r="AL13" s="1"/>
      <c r="AM13" s="1"/>
      <c r="AN13" s="1"/>
      <c r="AO13" s="1"/>
      <c r="AP13" s="1"/>
      <c r="AQ13" s="1"/>
      <c r="AR13" s="1"/>
      <c r="AS13" s="1"/>
      <c r="AT13" s="94"/>
      <c r="AU13" s="1"/>
      <c r="AV13" s="1"/>
      <c r="AW13" s="1"/>
    </row>
    <row r="14" spans="1:49" ht="19.5" customHeight="1" thickBot="1">
      <c r="A14" s="1"/>
      <c r="B14" s="1"/>
      <c r="C14" s="1"/>
      <c r="D14" s="1"/>
      <c r="E14" s="1"/>
      <c r="F14" s="1"/>
      <c r="G14" s="1"/>
      <c r="H14" s="1"/>
      <c r="I14" s="1"/>
      <c r="J14" s="1"/>
      <c r="K14" s="1"/>
      <c r="L14" s="1"/>
      <c r="M14" s="1"/>
      <c r="N14" s="1"/>
      <c r="O14" s="1"/>
      <c r="P14" s="1"/>
      <c r="Q14" s="1"/>
      <c r="R14" s="1"/>
      <c r="S14" s="1"/>
      <c r="T14" s="1"/>
      <c r="U14" s="1"/>
      <c r="V14" s="1"/>
      <c r="W14" s="1"/>
      <c r="X14" s="1"/>
      <c r="Y14" s="1"/>
      <c r="Z14" s="94"/>
      <c r="AA14" s="94"/>
      <c r="AB14" s="1"/>
      <c r="AC14" s="1"/>
      <c r="AD14" s="1"/>
      <c r="AE14" s="94"/>
      <c r="AF14" s="94"/>
      <c r="AG14" s="1"/>
      <c r="AH14" s="1"/>
      <c r="AI14" s="1"/>
      <c r="AJ14" s="221"/>
      <c r="AK14" s="221"/>
      <c r="AL14" s="1"/>
      <c r="AM14" s="1"/>
      <c r="AN14" s="1"/>
      <c r="AO14" s="1"/>
      <c r="AP14" s="1"/>
      <c r="AQ14" s="1"/>
      <c r="AR14" s="1"/>
      <c r="AS14" s="1"/>
      <c r="AT14" s="94"/>
      <c r="AU14" s="1"/>
      <c r="AV14" s="1"/>
      <c r="AW14" s="1"/>
    </row>
    <row r="15" spans="1:49" ht="15" customHeight="1">
      <c r="A15" s="272" t="s">
        <v>21</v>
      </c>
      <c r="B15" s="273"/>
      <c r="C15" s="276" t="s">
        <v>22</v>
      </c>
      <c r="D15" s="279" t="s">
        <v>23</v>
      </c>
      <c r="E15" s="280"/>
      <c r="F15" s="273"/>
      <c r="G15" s="283" t="s">
        <v>24</v>
      </c>
      <c r="H15" s="283"/>
      <c r="I15" s="283"/>
      <c r="J15" s="283"/>
      <c r="K15" s="283"/>
      <c r="L15" s="283"/>
      <c r="M15" s="283"/>
      <c r="N15" s="283"/>
      <c r="O15" s="283"/>
      <c r="P15" s="283"/>
      <c r="Q15" s="284"/>
      <c r="R15" s="324" t="s">
        <v>25</v>
      </c>
      <c r="S15" s="325"/>
      <c r="T15" s="325"/>
      <c r="U15" s="325"/>
      <c r="V15" s="326"/>
      <c r="W15" s="333" t="s">
        <v>26</v>
      </c>
      <c r="X15" s="333"/>
      <c r="Y15" s="333"/>
      <c r="Z15" s="333"/>
      <c r="AA15" s="334"/>
      <c r="AB15" s="335" t="s">
        <v>27</v>
      </c>
      <c r="AC15" s="336"/>
      <c r="AD15" s="336"/>
      <c r="AE15" s="336"/>
      <c r="AF15" s="337"/>
      <c r="AG15" s="338" t="s">
        <v>27</v>
      </c>
      <c r="AH15" s="338"/>
      <c r="AI15" s="338"/>
      <c r="AJ15" s="338"/>
      <c r="AK15" s="339"/>
      <c r="AL15" s="336" t="s">
        <v>27</v>
      </c>
      <c r="AM15" s="336"/>
      <c r="AN15" s="336"/>
      <c r="AO15" s="336"/>
      <c r="AP15" s="337"/>
      <c r="AQ15" s="340" t="s">
        <v>28</v>
      </c>
      <c r="AR15" s="341"/>
      <c r="AS15" s="341"/>
      <c r="AT15" s="342"/>
      <c r="AU15" s="8"/>
    </row>
    <row r="16" spans="1:49" s="9" customFormat="1">
      <c r="A16" s="274"/>
      <c r="B16" s="252"/>
      <c r="C16" s="277"/>
      <c r="D16" s="251"/>
      <c r="E16" s="281"/>
      <c r="F16" s="252"/>
      <c r="G16" s="285"/>
      <c r="H16" s="285"/>
      <c r="I16" s="285"/>
      <c r="J16" s="285"/>
      <c r="K16" s="285"/>
      <c r="L16" s="285"/>
      <c r="M16" s="285"/>
      <c r="N16" s="285"/>
      <c r="O16" s="285"/>
      <c r="P16" s="285"/>
      <c r="Q16" s="286"/>
      <c r="R16" s="327"/>
      <c r="S16" s="328"/>
      <c r="T16" s="328"/>
      <c r="U16" s="328"/>
      <c r="V16" s="329"/>
      <c r="W16" s="343" t="s">
        <v>29</v>
      </c>
      <c r="X16" s="343"/>
      <c r="Y16" s="343"/>
      <c r="Z16" s="343"/>
      <c r="AA16" s="344"/>
      <c r="AB16" s="289" t="s">
        <v>30</v>
      </c>
      <c r="AC16" s="290"/>
      <c r="AD16" s="290"/>
      <c r="AE16" s="290"/>
      <c r="AF16" s="291"/>
      <c r="AG16" s="295" t="s">
        <v>31</v>
      </c>
      <c r="AH16" s="296"/>
      <c r="AI16" s="296"/>
      <c r="AJ16" s="296"/>
      <c r="AK16" s="297"/>
      <c r="AL16" s="289" t="s">
        <v>32</v>
      </c>
      <c r="AM16" s="290"/>
      <c r="AN16" s="290"/>
      <c r="AO16" s="290"/>
      <c r="AP16" s="291"/>
      <c r="AQ16" s="302" t="s">
        <v>33</v>
      </c>
      <c r="AR16" s="303"/>
      <c r="AS16" s="303"/>
      <c r="AT16" s="304"/>
      <c r="AU16" s="8"/>
    </row>
    <row r="17" spans="1:47" s="9" customFormat="1">
      <c r="A17" s="275"/>
      <c r="B17" s="254"/>
      <c r="C17" s="277"/>
      <c r="D17" s="253"/>
      <c r="E17" s="282"/>
      <c r="F17" s="254"/>
      <c r="G17" s="287"/>
      <c r="H17" s="287"/>
      <c r="I17" s="287"/>
      <c r="J17" s="287"/>
      <c r="K17" s="287"/>
      <c r="L17" s="287"/>
      <c r="M17" s="287"/>
      <c r="N17" s="287"/>
      <c r="O17" s="287"/>
      <c r="P17" s="287"/>
      <c r="Q17" s="288"/>
      <c r="R17" s="330"/>
      <c r="S17" s="331"/>
      <c r="T17" s="331"/>
      <c r="U17" s="331"/>
      <c r="V17" s="332"/>
      <c r="W17" s="345"/>
      <c r="X17" s="345"/>
      <c r="Y17" s="345"/>
      <c r="Z17" s="345"/>
      <c r="AA17" s="346"/>
      <c r="AB17" s="292"/>
      <c r="AC17" s="293"/>
      <c r="AD17" s="293"/>
      <c r="AE17" s="293"/>
      <c r="AF17" s="294"/>
      <c r="AG17" s="298"/>
      <c r="AH17" s="299"/>
      <c r="AI17" s="299"/>
      <c r="AJ17" s="299"/>
      <c r="AK17" s="300"/>
      <c r="AL17" s="292"/>
      <c r="AM17" s="293"/>
      <c r="AN17" s="293"/>
      <c r="AO17" s="293"/>
      <c r="AP17" s="294"/>
      <c r="AQ17" s="305"/>
      <c r="AR17" s="306"/>
      <c r="AS17" s="306"/>
      <c r="AT17" s="307"/>
      <c r="AU17" s="8"/>
    </row>
    <row r="18" spans="1:47" s="9" customFormat="1" ht="75.75" thickBot="1">
      <c r="A18" s="10" t="s">
        <v>34</v>
      </c>
      <c r="B18" s="11" t="s">
        <v>35</v>
      </c>
      <c r="C18" s="278"/>
      <c r="D18" s="12" t="s">
        <v>36</v>
      </c>
      <c r="E18" s="11" t="s">
        <v>37</v>
      </c>
      <c r="F18" s="11" t="s">
        <v>38</v>
      </c>
      <c r="G18" s="13" t="s">
        <v>39</v>
      </c>
      <c r="H18" s="13" t="s">
        <v>40</v>
      </c>
      <c r="I18" s="13" t="s">
        <v>41</v>
      </c>
      <c r="J18" s="13" t="s">
        <v>42</v>
      </c>
      <c r="K18" s="13" t="s">
        <v>43</v>
      </c>
      <c r="L18" s="13" t="s">
        <v>44</v>
      </c>
      <c r="M18" s="13" t="s">
        <v>45</v>
      </c>
      <c r="N18" s="13" t="s">
        <v>46</v>
      </c>
      <c r="O18" s="13" t="s">
        <v>47</v>
      </c>
      <c r="P18" s="13" t="s">
        <v>48</v>
      </c>
      <c r="Q18" s="14" t="s">
        <v>49</v>
      </c>
      <c r="R18" s="15" t="s">
        <v>50</v>
      </c>
      <c r="S18" s="16" t="s">
        <v>51</v>
      </c>
      <c r="T18" s="16" t="s">
        <v>52</v>
      </c>
      <c r="U18" s="16" t="s">
        <v>53</v>
      </c>
      <c r="V18" s="17" t="s">
        <v>54</v>
      </c>
      <c r="W18" s="18" t="s">
        <v>55</v>
      </c>
      <c r="X18" s="19" t="s">
        <v>56</v>
      </c>
      <c r="Y18" s="19" t="s">
        <v>57</v>
      </c>
      <c r="Z18" s="19" t="s">
        <v>58</v>
      </c>
      <c r="AA18" s="20" t="s">
        <v>59</v>
      </c>
      <c r="AB18" s="21" t="s">
        <v>55</v>
      </c>
      <c r="AC18" s="22" t="s">
        <v>56</v>
      </c>
      <c r="AD18" s="22" t="s">
        <v>57</v>
      </c>
      <c r="AE18" s="22" t="s">
        <v>58</v>
      </c>
      <c r="AF18" s="23" t="s">
        <v>59</v>
      </c>
      <c r="AG18" s="187" t="s">
        <v>55</v>
      </c>
      <c r="AH18" s="188" t="s">
        <v>56</v>
      </c>
      <c r="AI18" s="188" t="s">
        <v>57</v>
      </c>
      <c r="AJ18" s="188" t="s">
        <v>58</v>
      </c>
      <c r="AK18" s="189" t="s">
        <v>59</v>
      </c>
      <c r="AL18" s="21" t="s">
        <v>55</v>
      </c>
      <c r="AM18" s="22" t="s">
        <v>56</v>
      </c>
      <c r="AN18" s="22" t="s">
        <v>57</v>
      </c>
      <c r="AO18" s="22" t="s">
        <v>58</v>
      </c>
      <c r="AP18" s="23" t="s">
        <v>59</v>
      </c>
      <c r="AQ18" s="211" t="s">
        <v>55</v>
      </c>
      <c r="AR18" s="212" t="s">
        <v>60</v>
      </c>
      <c r="AS18" s="212" t="s">
        <v>61</v>
      </c>
      <c r="AT18" s="213" t="s">
        <v>62</v>
      </c>
      <c r="AU18" s="8"/>
    </row>
    <row r="19" spans="1:47" s="54" customFormat="1" ht="156.75" customHeight="1">
      <c r="A19" s="39">
        <v>4</v>
      </c>
      <c r="B19" s="40" t="s">
        <v>63</v>
      </c>
      <c r="C19" s="41" t="s">
        <v>64</v>
      </c>
      <c r="D19" s="42">
        <v>1</v>
      </c>
      <c r="E19" s="43" t="s">
        <v>65</v>
      </c>
      <c r="F19" s="44" t="s">
        <v>66</v>
      </c>
      <c r="G19" s="45" t="s">
        <v>67</v>
      </c>
      <c r="H19" s="46" t="s">
        <v>68</v>
      </c>
      <c r="I19" s="57" t="s">
        <v>69</v>
      </c>
      <c r="J19" s="42" t="s">
        <v>70</v>
      </c>
      <c r="K19" s="40" t="s">
        <v>71</v>
      </c>
      <c r="L19" s="47">
        <v>0</v>
      </c>
      <c r="M19" s="47">
        <v>0.05</v>
      </c>
      <c r="N19" s="47">
        <v>0.1</v>
      </c>
      <c r="O19" s="47">
        <v>0.2</v>
      </c>
      <c r="P19" s="47">
        <f t="shared" ref="P19:P26" si="0">+O19</f>
        <v>0.2</v>
      </c>
      <c r="Q19" s="48" t="s">
        <v>72</v>
      </c>
      <c r="R19" s="49" t="s">
        <v>73</v>
      </c>
      <c r="S19" s="45" t="s">
        <v>74</v>
      </c>
      <c r="T19" s="40" t="s">
        <v>75</v>
      </c>
      <c r="U19" s="50" t="s">
        <v>76</v>
      </c>
      <c r="V19" s="51" t="s">
        <v>77</v>
      </c>
      <c r="W19" s="52" t="s">
        <v>78</v>
      </c>
      <c r="X19" s="53" t="s">
        <v>78</v>
      </c>
      <c r="Y19" s="41" t="s">
        <v>78</v>
      </c>
      <c r="Z19" s="95" t="s">
        <v>79</v>
      </c>
      <c r="AA19" s="100" t="s">
        <v>78</v>
      </c>
      <c r="AB19" s="52">
        <f t="shared" ref="AB19:AB32" si="1">+M19</f>
        <v>0.05</v>
      </c>
      <c r="AC19" s="111">
        <v>0.126</v>
      </c>
      <c r="AD19" s="103">
        <f t="shared" ref="AD19" si="2">IF(AC19/AB19&gt;100%,100%,AC19/AB19)</f>
        <v>1</v>
      </c>
      <c r="AE19" s="95" t="s">
        <v>80</v>
      </c>
      <c r="AF19" s="183" t="s">
        <v>81</v>
      </c>
      <c r="AG19" s="192">
        <f t="shared" ref="AG19:AG32" si="3">+N19</f>
        <v>0.1</v>
      </c>
      <c r="AH19" s="193">
        <v>0.16400000000000001</v>
      </c>
      <c r="AI19" s="194">
        <f t="shared" ref="AI19:AI32" si="4">IF(AH19/AG19&gt;100%,100%,AH19/AG19)</f>
        <v>1</v>
      </c>
      <c r="AJ19" s="195" t="s">
        <v>82</v>
      </c>
      <c r="AK19" s="196" t="s">
        <v>81</v>
      </c>
      <c r="AL19" s="52">
        <f t="shared" ref="AL19:AL32" si="5">+O19</f>
        <v>0.2</v>
      </c>
      <c r="AM19" s="53"/>
      <c r="AN19" s="41">
        <f t="shared" ref="AN19:AN32" si="6">IFERROR((AM19/AL19),0)</f>
        <v>0</v>
      </c>
      <c r="AO19" s="42"/>
      <c r="AP19" s="206"/>
      <c r="AQ19" s="192">
        <f t="shared" ref="AQ19:AQ32" si="7">+P19</f>
        <v>0.2</v>
      </c>
      <c r="AR19" s="193">
        <v>0.16400000000000001</v>
      </c>
      <c r="AS19" s="194">
        <f>IF(AR19/AQ19&gt;100%,100%,AR19/AQ19)</f>
        <v>0.82</v>
      </c>
      <c r="AT19" s="196" t="s">
        <v>82</v>
      </c>
      <c r="AU19" s="209"/>
    </row>
    <row r="20" spans="1:47" s="54" customFormat="1" ht="88.5" customHeight="1">
      <c r="A20" s="55">
        <v>4</v>
      </c>
      <c r="B20" s="45" t="s">
        <v>63</v>
      </c>
      <c r="C20" s="47" t="s">
        <v>83</v>
      </c>
      <c r="D20" s="44">
        <v>2</v>
      </c>
      <c r="E20" s="56" t="s">
        <v>84</v>
      </c>
      <c r="F20" s="44" t="s">
        <v>66</v>
      </c>
      <c r="G20" s="56" t="s">
        <v>85</v>
      </c>
      <c r="H20" s="56" t="s">
        <v>86</v>
      </c>
      <c r="I20" s="57">
        <v>0.6</v>
      </c>
      <c r="J20" s="58" t="s">
        <v>70</v>
      </c>
      <c r="K20" s="40" t="s">
        <v>71</v>
      </c>
      <c r="L20" s="59">
        <v>0.12</v>
      </c>
      <c r="M20" s="59">
        <v>0.34</v>
      </c>
      <c r="N20" s="60">
        <v>0.51</v>
      </c>
      <c r="O20" s="60">
        <v>0.68</v>
      </c>
      <c r="P20" s="61">
        <f t="shared" si="0"/>
        <v>0.68</v>
      </c>
      <c r="Q20" s="62" t="s">
        <v>87</v>
      </c>
      <c r="R20" s="63" t="s">
        <v>88</v>
      </c>
      <c r="S20" s="56" t="s">
        <v>89</v>
      </c>
      <c r="T20" s="40" t="s">
        <v>75</v>
      </c>
      <c r="U20" s="64" t="s">
        <v>76</v>
      </c>
      <c r="V20" s="62" t="s">
        <v>90</v>
      </c>
      <c r="W20" s="52">
        <f t="shared" ref="W20:W32" si="8">+L20</f>
        <v>0.12</v>
      </c>
      <c r="X20" s="105">
        <v>0.1605</v>
      </c>
      <c r="Y20" s="103">
        <f>IF(X20/W20&gt;100%,100%,X20/W20)</f>
        <v>1</v>
      </c>
      <c r="Z20" s="96" t="s">
        <v>91</v>
      </c>
      <c r="AA20" s="101" t="s">
        <v>81</v>
      </c>
      <c r="AB20" s="52">
        <f t="shared" si="1"/>
        <v>0.34</v>
      </c>
      <c r="AC20" s="105">
        <v>0.45639999999999997</v>
      </c>
      <c r="AD20" s="103">
        <f>IF(AC20/AB20&gt;100%,100%,AC20/AB20)</f>
        <v>1</v>
      </c>
      <c r="AE20" s="96" t="s">
        <v>92</v>
      </c>
      <c r="AF20" s="184" t="s">
        <v>81</v>
      </c>
      <c r="AG20" s="197">
        <f t="shared" si="3"/>
        <v>0.51</v>
      </c>
      <c r="AH20" s="105">
        <v>0.71809999999999996</v>
      </c>
      <c r="AI20" s="191">
        <f t="shared" si="4"/>
        <v>1</v>
      </c>
      <c r="AJ20" s="96" t="s">
        <v>93</v>
      </c>
      <c r="AK20" s="101" t="s">
        <v>81</v>
      </c>
      <c r="AL20" s="52">
        <f t="shared" si="5"/>
        <v>0.68</v>
      </c>
      <c r="AM20" s="47"/>
      <c r="AN20" s="41">
        <f t="shared" si="6"/>
        <v>0</v>
      </c>
      <c r="AO20" s="44"/>
      <c r="AP20" s="207"/>
      <c r="AQ20" s="197">
        <f t="shared" si="7"/>
        <v>0.68</v>
      </c>
      <c r="AR20" s="105">
        <v>0.71809999999999996</v>
      </c>
      <c r="AS20" s="191">
        <f t="shared" ref="AS20:AS39" si="9">IF(AR20/AQ20&gt;100%,100%,AR20/AQ20)</f>
        <v>1</v>
      </c>
      <c r="AT20" s="101" t="s">
        <v>93</v>
      </c>
      <c r="AU20" s="209"/>
    </row>
    <row r="21" spans="1:47" s="54" customFormat="1" ht="159.75" customHeight="1">
      <c r="A21" s="55">
        <v>4</v>
      </c>
      <c r="B21" s="45" t="s">
        <v>63</v>
      </c>
      <c r="C21" s="47" t="s">
        <v>83</v>
      </c>
      <c r="D21" s="44">
        <v>3</v>
      </c>
      <c r="E21" s="56" t="s">
        <v>94</v>
      </c>
      <c r="F21" s="44" t="s">
        <v>66</v>
      </c>
      <c r="G21" s="56" t="s">
        <v>95</v>
      </c>
      <c r="H21" s="56" t="s">
        <v>96</v>
      </c>
      <c r="I21" s="57">
        <v>0.6</v>
      </c>
      <c r="J21" s="58" t="s">
        <v>70</v>
      </c>
      <c r="K21" s="40" t="s">
        <v>71</v>
      </c>
      <c r="L21" s="47">
        <v>7.0000000000000007E-2</v>
      </c>
      <c r="M21" s="47">
        <v>0.2</v>
      </c>
      <c r="N21" s="47">
        <v>0.3</v>
      </c>
      <c r="O21" s="47">
        <v>0.4</v>
      </c>
      <c r="P21" s="47">
        <f t="shared" si="0"/>
        <v>0.4</v>
      </c>
      <c r="Q21" s="62" t="s">
        <v>87</v>
      </c>
      <c r="R21" s="63" t="s">
        <v>88</v>
      </c>
      <c r="S21" s="56" t="s">
        <v>89</v>
      </c>
      <c r="T21" s="40" t="s">
        <v>75</v>
      </c>
      <c r="U21" s="64" t="s">
        <v>76</v>
      </c>
      <c r="V21" s="62" t="s">
        <v>90</v>
      </c>
      <c r="W21" s="52">
        <f t="shared" si="8"/>
        <v>7.0000000000000007E-2</v>
      </c>
      <c r="X21" s="105">
        <v>4.7000000000000002E-3</v>
      </c>
      <c r="Y21" s="103">
        <f t="shared" ref="Y21:Y39" si="10">IF(X21/W21&gt;100%,100%,X21/W21)</f>
        <v>6.7142857142857143E-2</v>
      </c>
      <c r="Z21" s="96" t="s">
        <v>97</v>
      </c>
      <c r="AA21" s="101" t="s">
        <v>81</v>
      </c>
      <c r="AB21" s="52">
        <f t="shared" si="1"/>
        <v>0.2</v>
      </c>
      <c r="AC21" s="105">
        <v>6.2700000000000006E-2</v>
      </c>
      <c r="AD21" s="103">
        <f t="shared" ref="AD21:AD39" si="11">IF(AC21/AB21&gt;100%,100%,AC21/AB21)</f>
        <v>0.3135</v>
      </c>
      <c r="AE21" s="96" t="s">
        <v>98</v>
      </c>
      <c r="AF21" s="184" t="s">
        <v>81</v>
      </c>
      <c r="AG21" s="197">
        <f t="shared" si="3"/>
        <v>0.3</v>
      </c>
      <c r="AH21" s="105">
        <v>6.6500000000000004E-2</v>
      </c>
      <c r="AI21" s="223">
        <f t="shared" si="4"/>
        <v>0.22166666666666668</v>
      </c>
      <c r="AJ21" s="96" t="s">
        <v>99</v>
      </c>
      <c r="AK21" s="101" t="s">
        <v>81</v>
      </c>
      <c r="AL21" s="52">
        <f t="shared" si="5"/>
        <v>0.4</v>
      </c>
      <c r="AM21" s="47"/>
      <c r="AN21" s="41">
        <f t="shared" si="6"/>
        <v>0</v>
      </c>
      <c r="AO21" s="44"/>
      <c r="AP21" s="207"/>
      <c r="AQ21" s="197">
        <f t="shared" si="7"/>
        <v>0.4</v>
      </c>
      <c r="AR21" s="105">
        <v>6.6500000000000004E-2</v>
      </c>
      <c r="AS21" s="191">
        <f t="shared" si="9"/>
        <v>0.16625000000000001</v>
      </c>
      <c r="AT21" s="101" t="s">
        <v>99</v>
      </c>
      <c r="AU21" s="209"/>
    </row>
    <row r="22" spans="1:47" s="54" customFormat="1" ht="105.75" customHeight="1">
      <c r="A22" s="55">
        <v>4</v>
      </c>
      <c r="B22" s="45" t="s">
        <v>63</v>
      </c>
      <c r="C22" s="47" t="s">
        <v>83</v>
      </c>
      <c r="D22" s="44">
        <v>4</v>
      </c>
      <c r="E22" s="56" t="s">
        <v>100</v>
      </c>
      <c r="F22" s="44" t="s">
        <v>66</v>
      </c>
      <c r="G22" s="56" t="s">
        <v>101</v>
      </c>
      <c r="H22" s="56" t="s">
        <v>102</v>
      </c>
      <c r="I22" s="65">
        <v>0.96489999999999998</v>
      </c>
      <c r="J22" s="58" t="s">
        <v>70</v>
      </c>
      <c r="K22" s="40" t="s">
        <v>71</v>
      </c>
      <c r="L22" s="47">
        <v>0.2</v>
      </c>
      <c r="M22" s="47">
        <v>0.4</v>
      </c>
      <c r="N22" s="47">
        <v>0.6</v>
      </c>
      <c r="O22" s="47">
        <v>0.95</v>
      </c>
      <c r="P22" s="47">
        <f t="shared" si="0"/>
        <v>0.95</v>
      </c>
      <c r="Q22" s="62" t="s">
        <v>87</v>
      </c>
      <c r="R22" s="63" t="s">
        <v>88</v>
      </c>
      <c r="S22" s="56" t="s">
        <v>89</v>
      </c>
      <c r="T22" s="40" t="s">
        <v>75</v>
      </c>
      <c r="U22" s="64" t="s">
        <v>76</v>
      </c>
      <c r="V22" s="62" t="s">
        <v>103</v>
      </c>
      <c r="W22" s="52">
        <f t="shared" si="8"/>
        <v>0.2</v>
      </c>
      <c r="X22" s="105">
        <v>0.29389999999999999</v>
      </c>
      <c r="Y22" s="103">
        <f t="shared" si="10"/>
        <v>1</v>
      </c>
      <c r="Z22" s="96" t="s">
        <v>104</v>
      </c>
      <c r="AA22" s="101" t="s">
        <v>81</v>
      </c>
      <c r="AB22" s="52">
        <f t="shared" si="1"/>
        <v>0.4</v>
      </c>
      <c r="AC22" s="105">
        <v>0.46779999999999999</v>
      </c>
      <c r="AD22" s="103">
        <f t="shared" si="11"/>
        <v>1</v>
      </c>
      <c r="AE22" s="96" t="s">
        <v>105</v>
      </c>
      <c r="AF22" s="184" t="s">
        <v>81</v>
      </c>
      <c r="AG22" s="197">
        <f t="shared" si="3"/>
        <v>0.6</v>
      </c>
      <c r="AH22" s="105">
        <v>0.83160000000000001</v>
      </c>
      <c r="AI22" s="191">
        <f t="shared" si="4"/>
        <v>1</v>
      </c>
      <c r="AJ22" s="96" t="s">
        <v>106</v>
      </c>
      <c r="AK22" s="101" t="s">
        <v>81</v>
      </c>
      <c r="AL22" s="52">
        <f t="shared" si="5"/>
        <v>0.95</v>
      </c>
      <c r="AM22" s="47"/>
      <c r="AN22" s="41">
        <f t="shared" si="6"/>
        <v>0</v>
      </c>
      <c r="AO22" s="44"/>
      <c r="AP22" s="207"/>
      <c r="AQ22" s="197">
        <f t="shared" si="7"/>
        <v>0.95</v>
      </c>
      <c r="AR22" s="105">
        <v>0.83160000000000001</v>
      </c>
      <c r="AS22" s="191">
        <f t="shared" si="9"/>
        <v>0.87536842105263157</v>
      </c>
      <c r="AT22" s="101" t="s">
        <v>106</v>
      </c>
      <c r="AU22" s="209"/>
    </row>
    <row r="23" spans="1:47" s="54" customFormat="1" ht="139.5" customHeight="1">
      <c r="A23" s="55">
        <v>4</v>
      </c>
      <c r="B23" s="45" t="s">
        <v>63</v>
      </c>
      <c r="C23" s="47" t="s">
        <v>83</v>
      </c>
      <c r="D23" s="44">
        <v>5</v>
      </c>
      <c r="E23" s="45" t="s">
        <v>107</v>
      </c>
      <c r="F23" s="44" t="s">
        <v>66</v>
      </c>
      <c r="G23" s="45" t="s">
        <v>108</v>
      </c>
      <c r="H23" s="45" t="s">
        <v>109</v>
      </c>
      <c r="I23" s="61">
        <v>0.25</v>
      </c>
      <c r="J23" s="44" t="s">
        <v>70</v>
      </c>
      <c r="K23" s="40" t="s">
        <v>71</v>
      </c>
      <c r="L23" s="47">
        <v>0.08</v>
      </c>
      <c r="M23" s="47">
        <v>0.2</v>
      </c>
      <c r="N23" s="47">
        <v>0.3</v>
      </c>
      <c r="O23" s="47">
        <v>0.45</v>
      </c>
      <c r="P23" s="47">
        <f t="shared" si="0"/>
        <v>0.45</v>
      </c>
      <c r="Q23" s="48" t="s">
        <v>87</v>
      </c>
      <c r="R23" s="49" t="s">
        <v>88</v>
      </c>
      <c r="S23" s="56" t="s">
        <v>89</v>
      </c>
      <c r="T23" s="40" t="s">
        <v>75</v>
      </c>
      <c r="U23" s="64" t="s">
        <v>76</v>
      </c>
      <c r="V23" s="62" t="s">
        <v>103</v>
      </c>
      <c r="W23" s="52">
        <f t="shared" si="8"/>
        <v>0.08</v>
      </c>
      <c r="X23" s="105">
        <v>3.7100000000000001E-2</v>
      </c>
      <c r="Y23" s="103">
        <f t="shared" si="10"/>
        <v>0.46375</v>
      </c>
      <c r="Z23" s="96" t="s">
        <v>110</v>
      </c>
      <c r="AA23" s="101" t="s">
        <v>81</v>
      </c>
      <c r="AB23" s="52">
        <f t="shared" si="1"/>
        <v>0.2</v>
      </c>
      <c r="AC23" s="105">
        <v>0.14599999999999999</v>
      </c>
      <c r="AD23" s="103">
        <f t="shared" si="11"/>
        <v>0.72999999999999987</v>
      </c>
      <c r="AE23" s="96" t="s">
        <v>111</v>
      </c>
      <c r="AF23" s="184" t="s">
        <v>81</v>
      </c>
      <c r="AG23" s="197">
        <f t="shared" si="3"/>
        <v>0.3</v>
      </c>
      <c r="AH23" s="161">
        <v>0.308</v>
      </c>
      <c r="AI23" s="191">
        <f t="shared" si="4"/>
        <v>1</v>
      </c>
      <c r="AJ23" s="96" t="s">
        <v>112</v>
      </c>
      <c r="AK23" s="101" t="s">
        <v>81</v>
      </c>
      <c r="AL23" s="52">
        <f t="shared" si="5"/>
        <v>0.45</v>
      </c>
      <c r="AM23" s="47"/>
      <c r="AN23" s="41">
        <f t="shared" si="6"/>
        <v>0</v>
      </c>
      <c r="AO23" s="44"/>
      <c r="AP23" s="207"/>
      <c r="AQ23" s="197">
        <f t="shared" si="7"/>
        <v>0.45</v>
      </c>
      <c r="AR23" s="105">
        <v>0.308</v>
      </c>
      <c r="AS23" s="191">
        <f t="shared" si="9"/>
        <v>0.68444444444444441</v>
      </c>
      <c r="AT23" s="101" t="s">
        <v>112</v>
      </c>
      <c r="AU23" s="209"/>
    </row>
    <row r="24" spans="1:47" s="54" customFormat="1" ht="125.25" customHeight="1">
      <c r="A24" s="55">
        <v>4</v>
      </c>
      <c r="B24" s="45" t="s">
        <v>63</v>
      </c>
      <c r="C24" s="47" t="s">
        <v>83</v>
      </c>
      <c r="D24" s="44">
        <v>6</v>
      </c>
      <c r="E24" s="56" t="s">
        <v>113</v>
      </c>
      <c r="F24" s="58" t="s">
        <v>114</v>
      </c>
      <c r="G24" s="56" t="s">
        <v>115</v>
      </c>
      <c r="H24" s="56" t="s">
        <v>116</v>
      </c>
      <c r="I24" s="57">
        <v>0.95</v>
      </c>
      <c r="J24" s="58" t="s">
        <v>117</v>
      </c>
      <c r="K24" s="40" t="s">
        <v>71</v>
      </c>
      <c r="L24" s="47">
        <v>0.98</v>
      </c>
      <c r="M24" s="47">
        <v>0.98</v>
      </c>
      <c r="N24" s="47">
        <v>0.98</v>
      </c>
      <c r="O24" s="47">
        <v>0.98</v>
      </c>
      <c r="P24" s="47">
        <f t="shared" si="0"/>
        <v>0.98</v>
      </c>
      <c r="Q24" s="62" t="s">
        <v>87</v>
      </c>
      <c r="R24" s="63" t="s">
        <v>118</v>
      </c>
      <c r="S24" s="56" t="s">
        <v>119</v>
      </c>
      <c r="T24" s="40" t="s">
        <v>75</v>
      </c>
      <c r="U24" s="64" t="s">
        <v>76</v>
      </c>
      <c r="V24" s="66" t="s">
        <v>120</v>
      </c>
      <c r="W24" s="52">
        <f t="shared" si="8"/>
        <v>0.98</v>
      </c>
      <c r="X24" s="105">
        <f>121/163</f>
        <v>0.74233128834355833</v>
      </c>
      <c r="Y24" s="103">
        <f t="shared" si="10"/>
        <v>0.75748090647301869</v>
      </c>
      <c r="Z24" s="96" t="s">
        <v>121</v>
      </c>
      <c r="AA24" s="101" t="s">
        <v>81</v>
      </c>
      <c r="AB24" s="52">
        <f t="shared" si="1"/>
        <v>0.98</v>
      </c>
      <c r="AC24" s="105">
        <v>1</v>
      </c>
      <c r="AD24" s="103">
        <f t="shared" si="11"/>
        <v>1</v>
      </c>
      <c r="AE24" s="96" t="s">
        <v>122</v>
      </c>
      <c r="AF24" s="184" t="s">
        <v>81</v>
      </c>
      <c r="AG24" s="197">
        <f t="shared" si="3"/>
        <v>0.98</v>
      </c>
      <c r="AH24" s="105">
        <v>0.97840000000000005</v>
      </c>
      <c r="AI24" s="223">
        <f t="shared" si="4"/>
        <v>0.9983673469387756</v>
      </c>
      <c r="AJ24" s="96" t="s">
        <v>123</v>
      </c>
      <c r="AK24" s="101" t="s">
        <v>81</v>
      </c>
      <c r="AL24" s="52">
        <f t="shared" si="5"/>
        <v>0.98</v>
      </c>
      <c r="AM24" s="47">
        <v>0</v>
      </c>
      <c r="AN24" s="41">
        <f t="shared" si="6"/>
        <v>0</v>
      </c>
      <c r="AO24" s="44"/>
      <c r="AP24" s="207"/>
      <c r="AQ24" s="197">
        <f t="shared" si="7"/>
        <v>0.98</v>
      </c>
      <c r="AR24" s="105">
        <f t="shared" ref="AR24:AR26" si="12">AVERAGE(X24,AC24,AH24,AM24)</f>
        <v>0.68018282208588965</v>
      </c>
      <c r="AS24" s="191">
        <f t="shared" si="9"/>
        <v>0.69406410416927522</v>
      </c>
      <c r="AT24" s="101" t="s">
        <v>124</v>
      </c>
      <c r="AU24" s="209"/>
    </row>
    <row r="25" spans="1:47" s="54" customFormat="1" ht="132.75" customHeight="1">
      <c r="A25" s="55">
        <v>4</v>
      </c>
      <c r="B25" s="45" t="s">
        <v>63</v>
      </c>
      <c r="C25" s="47" t="s">
        <v>83</v>
      </c>
      <c r="D25" s="44">
        <v>7</v>
      </c>
      <c r="E25" s="56" t="s">
        <v>125</v>
      </c>
      <c r="F25" s="44" t="s">
        <v>66</v>
      </c>
      <c r="G25" s="56" t="s">
        <v>126</v>
      </c>
      <c r="H25" s="56" t="s">
        <v>127</v>
      </c>
      <c r="I25" s="57">
        <v>1</v>
      </c>
      <c r="J25" s="58" t="s">
        <v>117</v>
      </c>
      <c r="K25" s="40" t="s">
        <v>71</v>
      </c>
      <c r="L25" s="59">
        <v>1</v>
      </c>
      <c r="M25" s="59">
        <v>1</v>
      </c>
      <c r="N25" s="59">
        <v>1</v>
      </c>
      <c r="O25" s="59">
        <v>1</v>
      </c>
      <c r="P25" s="61">
        <f t="shared" si="0"/>
        <v>1</v>
      </c>
      <c r="Q25" s="62" t="s">
        <v>87</v>
      </c>
      <c r="R25" s="63" t="s">
        <v>118</v>
      </c>
      <c r="S25" s="67" t="s">
        <v>128</v>
      </c>
      <c r="T25" s="40" t="s">
        <v>75</v>
      </c>
      <c r="U25" s="64" t="s">
        <v>76</v>
      </c>
      <c r="V25" s="66" t="s">
        <v>129</v>
      </c>
      <c r="W25" s="52">
        <f t="shared" si="8"/>
        <v>1</v>
      </c>
      <c r="X25" s="105">
        <v>0.7107</v>
      </c>
      <c r="Y25" s="103">
        <f t="shared" si="10"/>
        <v>0.7107</v>
      </c>
      <c r="Z25" s="96" t="s">
        <v>130</v>
      </c>
      <c r="AA25" s="101" t="s">
        <v>81</v>
      </c>
      <c r="AB25" s="52">
        <f t="shared" si="1"/>
        <v>1</v>
      </c>
      <c r="AC25" s="105">
        <v>1</v>
      </c>
      <c r="AD25" s="103">
        <f t="shared" si="11"/>
        <v>1</v>
      </c>
      <c r="AE25" s="96" t="s">
        <v>131</v>
      </c>
      <c r="AF25" s="184" t="s">
        <v>81</v>
      </c>
      <c r="AG25" s="197">
        <f t="shared" si="3"/>
        <v>1</v>
      </c>
      <c r="AH25" s="105">
        <v>0.9526</v>
      </c>
      <c r="AI25" s="223">
        <f t="shared" si="4"/>
        <v>0.9526</v>
      </c>
      <c r="AJ25" s="96" t="s">
        <v>132</v>
      </c>
      <c r="AK25" s="101" t="s">
        <v>81</v>
      </c>
      <c r="AL25" s="52">
        <f t="shared" si="5"/>
        <v>1</v>
      </c>
      <c r="AM25" s="47">
        <v>0</v>
      </c>
      <c r="AN25" s="41">
        <f t="shared" si="6"/>
        <v>0</v>
      </c>
      <c r="AO25" s="44"/>
      <c r="AP25" s="207"/>
      <c r="AQ25" s="197">
        <f t="shared" si="7"/>
        <v>1</v>
      </c>
      <c r="AR25" s="105">
        <f t="shared" si="12"/>
        <v>0.665825</v>
      </c>
      <c r="AS25" s="191">
        <f t="shared" si="9"/>
        <v>0.665825</v>
      </c>
      <c r="AT25" s="101" t="s">
        <v>133</v>
      </c>
      <c r="AU25" s="209"/>
    </row>
    <row r="26" spans="1:47" s="54" customFormat="1" ht="88.5" customHeight="1">
      <c r="A26" s="55">
        <v>4</v>
      </c>
      <c r="B26" s="45" t="s">
        <v>63</v>
      </c>
      <c r="C26" s="47" t="s">
        <v>83</v>
      </c>
      <c r="D26" s="44">
        <v>8</v>
      </c>
      <c r="E26" s="56" t="s">
        <v>134</v>
      </c>
      <c r="F26" s="44" t="s">
        <v>66</v>
      </c>
      <c r="G26" s="56" t="s">
        <v>135</v>
      </c>
      <c r="H26" s="56" t="s">
        <v>136</v>
      </c>
      <c r="I26" s="57">
        <v>0.95</v>
      </c>
      <c r="J26" s="58" t="s">
        <v>117</v>
      </c>
      <c r="K26" s="40" t="s">
        <v>71</v>
      </c>
      <c r="L26" s="59">
        <v>0.95</v>
      </c>
      <c r="M26" s="59">
        <v>1</v>
      </c>
      <c r="N26" s="59">
        <v>1</v>
      </c>
      <c r="O26" s="59">
        <v>1</v>
      </c>
      <c r="P26" s="61">
        <f t="shared" si="0"/>
        <v>1</v>
      </c>
      <c r="Q26" s="62" t="s">
        <v>87</v>
      </c>
      <c r="R26" s="68" t="s">
        <v>137</v>
      </c>
      <c r="S26" s="56" t="s">
        <v>128</v>
      </c>
      <c r="T26" s="40" t="s">
        <v>75</v>
      </c>
      <c r="U26" s="64" t="s">
        <v>138</v>
      </c>
      <c r="V26" s="66" t="s">
        <v>128</v>
      </c>
      <c r="W26" s="52">
        <f t="shared" si="8"/>
        <v>0.95</v>
      </c>
      <c r="X26" s="105">
        <v>0.85</v>
      </c>
      <c r="Y26" s="103">
        <f t="shared" si="10"/>
        <v>0.89473684210526316</v>
      </c>
      <c r="Z26" s="96" t="s">
        <v>139</v>
      </c>
      <c r="AA26" s="101" t="s">
        <v>128</v>
      </c>
      <c r="AB26" s="52">
        <f t="shared" si="1"/>
        <v>1</v>
      </c>
      <c r="AC26" s="105">
        <v>1</v>
      </c>
      <c r="AD26" s="103">
        <f t="shared" si="11"/>
        <v>1</v>
      </c>
      <c r="AE26" s="145" t="s">
        <v>140</v>
      </c>
      <c r="AF26" s="184" t="s">
        <v>141</v>
      </c>
      <c r="AG26" s="197">
        <f t="shared" si="3"/>
        <v>1</v>
      </c>
      <c r="AH26" s="47">
        <v>0.99</v>
      </c>
      <c r="AI26" s="223">
        <f t="shared" si="4"/>
        <v>0.99</v>
      </c>
      <c r="AJ26" s="96" t="s">
        <v>142</v>
      </c>
      <c r="AK26" s="101" t="s">
        <v>141</v>
      </c>
      <c r="AL26" s="52">
        <f t="shared" si="5"/>
        <v>1</v>
      </c>
      <c r="AM26" s="47">
        <v>0</v>
      </c>
      <c r="AN26" s="41">
        <f t="shared" si="6"/>
        <v>0</v>
      </c>
      <c r="AO26" s="44"/>
      <c r="AP26" s="207"/>
      <c r="AQ26" s="197">
        <f t="shared" si="7"/>
        <v>1</v>
      </c>
      <c r="AR26" s="105">
        <f t="shared" si="12"/>
        <v>0.71</v>
      </c>
      <c r="AS26" s="191">
        <f t="shared" si="9"/>
        <v>0.71</v>
      </c>
      <c r="AT26" s="101" t="s">
        <v>143</v>
      </c>
      <c r="AU26" s="209"/>
    </row>
    <row r="27" spans="1:47" s="54" customFormat="1" ht="88.5" customHeight="1">
      <c r="A27" s="55">
        <v>4</v>
      </c>
      <c r="B27" s="45" t="s">
        <v>63</v>
      </c>
      <c r="C27" s="44" t="s">
        <v>144</v>
      </c>
      <c r="D27" s="44">
        <v>9</v>
      </c>
      <c r="E27" s="69" t="s">
        <v>145</v>
      </c>
      <c r="F27" s="58" t="s">
        <v>114</v>
      </c>
      <c r="G27" s="69" t="s">
        <v>146</v>
      </c>
      <c r="H27" s="69" t="s">
        <v>147</v>
      </c>
      <c r="I27" s="44" t="s">
        <v>148</v>
      </c>
      <c r="J27" s="70" t="s">
        <v>149</v>
      </c>
      <c r="K27" s="69" t="s">
        <v>150</v>
      </c>
      <c r="L27" s="44">
        <v>2160</v>
      </c>
      <c r="M27" s="44">
        <v>2160</v>
      </c>
      <c r="N27" s="44">
        <v>2160</v>
      </c>
      <c r="O27" s="44">
        <v>2160</v>
      </c>
      <c r="P27" s="71">
        <f t="shared" ref="P27:P32" si="13">SUM(L27:O27)</f>
        <v>8640</v>
      </c>
      <c r="Q27" s="72" t="s">
        <v>87</v>
      </c>
      <c r="R27" s="73" t="s">
        <v>151</v>
      </c>
      <c r="S27" s="69" t="s">
        <v>152</v>
      </c>
      <c r="T27" s="69" t="s">
        <v>153</v>
      </c>
      <c r="U27" s="74" t="s">
        <v>154</v>
      </c>
      <c r="V27" s="75" t="s">
        <v>155</v>
      </c>
      <c r="W27" s="76">
        <f t="shared" si="8"/>
        <v>2160</v>
      </c>
      <c r="X27" s="71">
        <v>2203</v>
      </c>
      <c r="Y27" s="103">
        <f t="shared" si="10"/>
        <v>1</v>
      </c>
      <c r="Z27" s="96" t="s">
        <v>156</v>
      </c>
      <c r="AA27" s="101" t="s">
        <v>157</v>
      </c>
      <c r="AB27" s="76">
        <f t="shared" si="1"/>
        <v>2160</v>
      </c>
      <c r="AC27" s="71">
        <v>2307</v>
      </c>
      <c r="AD27" s="103">
        <f t="shared" si="11"/>
        <v>1</v>
      </c>
      <c r="AE27" s="96" t="s">
        <v>158</v>
      </c>
      <c r="AF27" s="184" t="s">
        <v>157</v>
      </c>
      <c r="AG27" s="198">
        <f t="shared" si="3"/>
        <v>2160</v>
      </c>
      <c r="AH27" s="71">
        <v>3669</v>
      </c>
      <c r="AI27" s="191">
        <f t="shared" si="4"/>
        <v>1</v>
      </c>
      <c r="AJ27" s="96" t="s">
        <v>159</v>
      </c>
      <c r="AK27" s="101" t="s">
        <v>157</v>
      </c>
      <c r="AL27" s="76">
        <f t="shared" si="5"/>
        <v>2160</v>
      </c>
      <c r="AM27" s="71"/>
      <c r="AN27" s="41">
        <f t="shared" si="6"/>
        <v>0</v>
      </c>
      <c r="AO27" s="44"/>
      <c r="AP27" s="207"/>
      <c r="AQ27" s="217">
        <f t="shared" si="7"/>
        <v>8640</v>
      </c>
      <c r="AR27" s="215">
        <f t="shared" ref="AR27:AR32" si="14">+X27+AC27+AH27+AM27</f>
        <v>8179</v>
      </c>
      <c r="AS27" s="191">
        <f t="shared" si="9"/>
        <v>0.94664351851851847</v>
      </c>
      <c r="AT27" s="101" t="s">
        <v>160</v>
      </c>
      <c r="AU27" s="209"/>
    </row>
    <row r="28" spans="1:47" s="54" customFormat="1" ht="274.5" customHeight="1">
      <c r="A28" s="55">
        <v>4</v>
      </c>
      <c r="B28" s="45" t="s">
        <v>63</v>
      </c>
      <c r="C28" s="44" t="s">
        <v>144</v>
      </c>
      <c r="D28" s="44">
        <v>10</v>
      </c>
      <c r="E28" s="69" t="s">
        <v>161</v>
      </c>
      <c r="F28" s="44" t="s">
        <v>66</v>
      </c>
      <c r="G28" s="69" t="s">
        <v>162</v>
      </c>
      <c r="H28" s="69" t="s">
        <v>163</v>
      </c>
      <c r="I28" s="44" t="s">
        <v>148</v>
      </c>
      <c r="J28" s="70" t="s">
        <v>149</v>
      </c>
      <c r="K28" s="69" t="s">
        <v>164</v>
      </c>
      <c r="L28" s="44">
        <v>1080</v>
      </c>
      <c r="M28" s="44">
        <v>1080</v>
      </c>
      <c r="N28" s="44">
        <v>1080</v>
      </c>
      <c r="O28" s="44">
        <v>1080</v>
      </c>
      <c r="P28" s="71">
        <f t="shared" si="13"/>
        <v>4320</v>
      </c>
      <c r="Q28" s="72" t="s">
        <v>87</v>
      </c>
      <c r="R28" s="73" t="s">
        <v>165</v>
      </c>
      <c r="S28" s="69" t="s">
        <v>152</v>
      </c>
      <c r="T28" s="69" t="s">
        <v>153</v>
      </c>
      <c r="U28" s="74" t="s">
        <v>154</v>
      </c>
      <c r="V28" s="75" t="s">
        <v>155</v>
      </c>
      <c r="W28" s="76">
        <f t="shared" si="8"/>
        <v>1080</v>
      </c>
      <c r="X28" s="71">
        <v>753</v>
      </c>
      <c r="Y28" s="103">
        <f t="shared" si="10"/>
        <v>0.69722222222222219</v>
      </c>
      <c r="Z28" s="96" t="s">
        <v>166</v>
      </c>
      <c r="AA28" s="101" t="s">
        <v>157</v>
      </c>
      <c r="AB28" s="76">
        <f t="shared" si="1"/>
        <v>1080</v>
      </c>
      <c r="AC28" s="71">
        <v>1167</v>
      </c>
      <c r="AD28" s="103">
        <f t="shared" si="11"/>
        <v>1</v>
      </c>
      <c r="AE28" s="96" t="s">
        <v>167</v>
      </c>
      <c r="AF28" s="184" t="s">
        <v>157</v>
      </c>
      <c r="AG28" s="198">
        <f t="shared" si="3"/>
        <v>1080</v>
      </c>
      <c r="AH28" s="71">
        <v>784</v>
      </c>
      <c r="AI28" s="223">
        <f t="shared" si="4"/>
        <v>0.72592592592592597</v>
      </c>
      <c r="AJ28" s="96" t="s">
        <v>168</v>
      </c>
      <c r="AK28" s="101" t="s">
        <v>157</v>
      </c>
      <c r="AL28" s="76">
        <f t="shared" si="5"/>
        <v>1080</v>
      </c>
      <c r="AM28" s="71"/>
      <c r="AN28" s="41">
        <f t="shared" si="6"/>
        <v>0</v>
      </c>
      <c r="AO28" s="44"/>
      <c r="AP28" s="207"/>
      <c r="AQ28" s="217">
        <f t="shared" si="7"/>
        <v>4320</v>
      </c>
      <c r="AR28" s="215">
        <f t="shared" si="14"/>
        <v>2704</v>
      </c>
      <c r="AS28" s="191">
        <f t="shared" si="9"/>
        <v>0.62592592592592589</v>
      </c>
      <c r="AT28" s="101" t="s">
        <v>169</v>
      </c>
      <c r="AU28" s="209"/>
    </row>
    <row r="29" spans="1:47" s="89" customFormat="1" ht="88.5" customHeight="1">
      <c r="A29" s="82">
        <v>4</v>
      </c>
      <c r="B29" s="43" t="s">
        <v>63</v>
      </c>
      <c r="C29" s="83" t="s">
        <v>144</v>
      </c>
      <c r="D29" s="83">
        <v>11</v>
      </c>
      <c r="E29" s="84" t="s">
        <v>170</v>
      </c>
      <c r="F29" s="83" t="s">
        <v>66</v>
      </c>
      <c r="G29" s="84" t="s">
        <v>171</v>
      </c>
      <c r="H29" s="84" t="s">
        <v>172</v>
      </c>
      <c r="I29" s="83" t="s">
        <v>148</v>
      </c>
      <c r="J29" s="85" t="s">
        <v>149</v>
      </c>
      <c r="K29" s="84" t="s">
        <v>173</v>
      </c>
      <c r="L29" s="83">
        <v>30</v>
      </c>
      <c r="M29" s="83">
        <v>60</v>
      </c>
      <c r="N29" s="83">
        <v>53</v>
      </c>
      <c r="O29" s="83">
        <v>40</v>
      </c>
      <c r="P29" s="86">
        <f t="shared" si="13"/>
        <v>183</v>
      </c>
      <c r="Q29" s="75" t="s">
        <v>87</v>
      </c>
      <c r="R29" s="73" t="s">
        <v>174</v>
      </c>
      <c r="S29" s="84" t="s">
        <v>175</v>
      </c>
      <c r="T29" s="84" t="s">
        <v>153</v>
      </c>
      <c r="U29" s="87" t="s">
        <v>154</v>
      </c>
      <c r="V29" s="75" t="s">
        <v>176</v>
      </c>
      <c r="W29" s="88">
        <f t="shared" si="8"/>
        <v>30</v>
      </c>
      <c r="X29" s="86">
        <v>14</v>
      </c>
      <c r="Y29" s="103">
        <f t="shared" si="10"/>
        <v>0.46666666666666667</v>
      </c>
      <c r="Z29" s="97" t="s">
        <v>177</v>
      </c>
      <c r="AA29" s="101" t="s">
        <v>157</v>
      </c>
      <c r="AB29" s="88">
        <f t="shared" si="1"/>
        <v>60</v>
      </c>
      <c r="AC29" s="86">
        <v>73</v>
      </c>
      <c r="AD29" s="103">
        <f t="shared" si="11"/>
        <v>1</v>
      </c>
      <c r="AE29" s="97" t="s">
        <v>178</v>
      </c>
      <c r="AF29" s="185" t="s">
        <v>157</v>
      </c>
      <c r="AG29" s="199">
        <f t="shared" si="3"/>
        <v>53</v>
      </c>
      <c r="AH29" s="86">
        <v>57</v>
      </c>
      <c r="AI29" s="191">
        <f t="shared" si="4"/>
        <v>1</v>
      </c>
      <c r="AJ29" s="97" t="s">
        <v>179</v>
      </c>
      <c r="AK29" s="101" t="s">
        <v>157</v>
      </c>
      <c r="AL29" s="88">
        <f t="shared" si="5"/>
        <v>40</v>
      </c>
      <c r="AM29" s="86"/>
      <c r="AN29" s="92">
        <f t="shared" si="6"/>
        <v>0</v>
      </c>
      <c r="AO29" s="83"/>
      <c r="AP29" s="208"/>
      <c r="AQ29" s="218">
        <f t="shared" si="7"/>
        <v>183</v>
      </c>
      <c r="AR29" s="216">
        <f t="shared" si="14"/>
        <v>144</v>
      </c>
      <c r="AS29" s="191">
        <f t="shared" si="9"/>
        <v>0.78688524590163933</v>
      </c>
      <c r="AT29" s="144" t="s">
        <v>180</v>
      </c>
      <c r="AU29" s="210"/>
    </row>
    <row r="30" spans="1:47" s="89" customFormat="1" ht="88.5" customHeight="1">
      <c r="A30" s="82">
        <v>4</v>
      </c>
      <c r="B30" s="43" t="s">
        <v>63</v>
      </c>
      <c r="C30" s="83" t="s">
        <v>144</v>
      </c>
      <c r="D30" s="83">
        <v>12</v>
      </c>
      <c r="E30" s="84" t="s">
        <v>181</v>
      </c>
      <c r="F30" s="90" t="s">
        <v>114</v>
      </c>
      <c r="G30" s="84" t="s">
        <v>182</v>
      </c>
      <c r="H30" s="84" t="s">
        <v>183</v>
      </c>
      <c r="I30" s="83" t="s">
        <v>148</v>
      </c>
      <c r="J30" s="85" t="s">
        <v>149</v>
      </c>
      <c r="K30" s="84" t="s">
        <v>184</v>
      </c>
      <c r="L30" s="83">
        <v>48</v>
      </c>
      <c r="M30" s="83">
        <v>81</v>
      </c>
      <c r="N30" s="83">
        <v>80</v>
      </c>
      <c r="O30" s="83">
        <v>61</v>
      </c>
      <c r="P30" s="86">
        <f t="shared" si="13"/>
        <v>270</v>
      </c>
      <c r="Q30" s="75" t="s">
        <v>87</v>
      </c>
      <c r="R30" s="73" t="s">
        <v>174</v>
      </c>
      <c r="S30" s="84" t="s">
        <v>175</v>
      </c>
      <c r="T30" s="84" t="s">
        <v>153</v>
      </c>
      <c r="U30" s="87" t="s">
        <v>154</v>
      </c>
      <c r="V30" s="75" t="s">
        <v>176</v>
      </c>
      <c r="W30" s="88">
        <f t="shared" si="8"/>
        <v>48</v>
      </c>
      <c r="X30" s="86">
        <v>2</v>
      </c>
      <c r="Y30" s="103">
        <f t="shared" si="10"/>
        <v>4.1666666666666664E-2</v>
      </c>
      <c r="Z30" s="97" t="s">
        <v>185</v>
      </c>
      <c r="AA30" s="101" t="s">
        <v>157</v>
      </c>
      <c r="AB30" s="88">
        <f t="shared" si="1"/>
        <v>81</v>
      </c>
      <c r="AC30" s="86">
        <v>57</v>
      </c>
      <c r="AD30" s="103">
        <f t="shared" si="11"/>
        <v>0.70370370370370372</v>
      </c>
      <c r="AE30" s="97" t="s">
        <v>186</v>
      </c>
      <c r="AF30" s="185" t="s">
        <v>157</v>
      </c>
      <c r="AG30" s="199">
        <f t="shared" si="3"/>
        <v>80</v>
      </c>
      <c r="AH30" s="86">
        <v>118</v>
      </c>
      <c r="AI30" s="191">
        <f t="shared" si="4"/>
        <v>1</v>
      </c>
      <c r="AJ30" s="97" t="s">
        <v>187</v>
      </c>
      <c r="AK30" s="101" t="s">
        <v>157</v>
      </c>
      <c r="AL30" s="88">
        <f t="shared" si="5"/>
        <v>61</v>
      </c>
      <c r="AM30" s="86"/>
      <c r="AN30" s="92">
        <f t="shared" si="6"/>
        <v>0</v>
      </c>
      <c r="AO30" s="83"/>
      <c r="AP30" s="208"/>
      <c r="AQ30" s="218">
        <f t="shared" si="7"/>
        <v>270</v>
      </c>
      <c r="AR30" s="216">
        <f t="shared" si="14"/>
        <v>177</v>
      </c>
      <c r="AS30" s="191">
        <f t="shared" si="9"/>
        <v>0.65555555555555556</v>
      </c>
      <c r="AT30" s="144" t="s">
        <v>188</v>
      </c>
      <c r="AU30" s="210"/>
    </row>
    <row r="31" spans="1:47" s="54" customFormat="1" ht="88.5" customHeight="1">
      <c r="A31" s="55">
        <v>4</v>
      </c>
      <c r="B31" s="45" t="s">
        <v>63</v>
      </c>
      <c r="C31" s="44" t="s">
        <v>144</v>
      </c>
      <c r="D31" s="44">
        <v>13</v>
      </c>
      <c r="E31" s="69" t="s">
        <v>189</v>
      </c>
      <c r="F31" s="58" t="s">
        <v>114</v>
      </c>
      <c r="G31" s="69" t="s">
        <v>190</v>
      </c>
      <c r="H31" s="69" t="s">
        <v>191</v>
      </c>
      <c r="I31" s="44" t="s">
        <v>148</v>
      </c>
      <c r="J31" s="70" t="s">
        <v>149</v>
      </c>
      <c r="K31" s="69" t="s">
        <v>192</v>
      </c>
      <c r="L31" s="44">
        <v>14</v>
      </c>
      <c r="M31" s="44">
        <v>15</v>
      </c>
      <c r="N31" s="44">
        <v>15</v>
      </c>
      <c r="O31" s="44">
        <v>12</v>
      </c>
      <c r="P31" s="71">
        <f t="shared" si="13"/>
        <v>56</v>
      </c>
      <c r="Q31" s="72" t="s">
        <v>87</v>
      </c>
      <c r="R31" s="77" t="s">
        <v>193</v>
      </c>
      <c r="S31" s="69" t="s">
        <v>194</v>
      </c>
      <c r="T31" s="69" t="s">
        <v>153</v>
      </c>
      <c r="U31" s="69" t="s">
        <v>153</v>
      </c>
      <c r="V31" s="75" t="s">
        <v>193</v>
      </c>
      <c r="W31" s="76">
        <f t="shared" si="8"/>
        <v>14</v>
      </c>
      <c r="X31" s="71">
        <v>14</v>
      </c>
      <c r="Y31" s="103">
        <f t="shared" si="10"/>
        <v>1</v>
      </c>
      <c r="Z31" s="96" t="s">
        <v>195</v>
      </c>
      <c r="AA31" s="101" t="s">
        <v>196</v>
      </c>
      <c r="AB31" s="76">
        <f t="shared" si="1"/>
        <v>15</v>
      </c>
      <c r="AC31" s="71">
        <v>16</v>
      </c>
      <c r="AD31" s="103">
        <f t="shared" si="11"/>
        <v>1</v>
      </c>
      <c r="AE31" s="145" t="s">
        <v>197</v>
      </c>
      <c r="AF31" s="186" t="s">
        <v>198</v>
      </c>
      <c r="AG31" s="198">
        <f t="shared" si="3"/>
        <v>15</v>
      </c>
      <c r="AH31" s="71">
        <v>88</v>
      </c>
      <c r="AI31" s="191">
        <f t="shared" si="4"/>
        <v>1</v>
      </c>
      <c r="AJ31" s="96" t="s">
        <v>199</v>
      </c>
      <c r="AK31" s="146" t="s">
        <v>198</v>
      </c>
      <c r="AL31" s="76">
        <f t="shared" si="5"/>
        <v>12</v>
      </c>
      <c r="AM31" s="71"/>
      <c r="AN31" s="41">
        <f t="shared" si="6"/>
        <v>0</v>
      </c>
      <c r="AO31" s="44"/>
      <c r="AP31" s="207"/>
      <c r="AQ31" s="217">
        <f t="shared" si="7"/>
        <v>56</v>
      </c>
      <c r="AR31" s="215">
        <f t="shared" si="14"/>
        <v>118</v>
      </c>
      <c r="AS31" s="191">
        <f t="shared" si="9"/>
        <v>1</v>
      </c>
      <c r="AT31" s="101" t="s">
        <v>200</v>
      </c>
      <c r="AU31" s="209"/>
    </row>
    <row r="32" spans="1:47" s="54" customFormat="1" ht="100.5" customHeight="1" thickBot="1">
      <c r="A32" s="55">
        <v>4</v>
      </c>
      <c r="B32" s="45" t="s">
        <v>63</v>
      </c>
      <c r="C32" s="44" t="s">
        <v>144</v>
      </c>
      <c r="D32" s="44">
        <v>14</v>
      </c>
      <c r="E32" s="69" t="s">
        <v>201</v>
      </c>
      <c r="F32" s="58" t="s">
        <v>114</v>
      </c>
      <c r="G32" s="69" t="s">
        <v>202</v>
      </c>
      <c r="H32" s="69" t="s">
        <v>203</v>
      </c>
      <c r="I32" s="44" t="s">
        <v>148</v>
      </c>
      <c r="J32" s="70" t="s">
        <v>149</v>
      </c>
      <c r="K32" s="69" t="s">
        <v>192</v>
      </c>
      <c r="L32" s="44">
        <v>23</v>
      </c>
      <c r="M32" s="44">
        <v>28</v>
      </c>
      <c r="N32" s="44">
        <v>30</v>
      </c>
      <c r="O32" s="44">
        <v>21</v>
      </c>
      <c r="P32" s="71">
        <f t="shared" si="13"/>
        <v>102</v>
      </c>
      <c r="Q32" s="72" t="s">
        <v>87</v>
      </c>
      <c r="R32" s="77" t="s">
        <v>193</v>
      </c>
      <c r="S32" s="69" t="s">
        <v>194</v>
      </c>
      <c r="T32" s="69" t="s">
        <v>153</v>
      </c>
      <c r="U32" s="69" t="s">
        <v>153</v>
      </c>
      <c r="V32" s="75" t="s">
        <v>193</v>
      </c>
      <c r="W32" s="76">
        <f t="shared" si="8"/>
        <v>23</v>
      </c>
      <c r="X32" s="71">
        <v>23</v>
      </c>
      <c r="Y32" s="103">
        <f t="shared" si="10"/>
        <v>1</v>
      </c>
      <c r="Z32" s="96" t="s">
        <v>204</v>
      </c>
      <c r="AA32" s="101" t="s">
        <v>193</v>
      </c>
      <c r="AB32" s="76">
        <f t="shared" si="1"/>
        <v>28</v>
      </c>
      <c r="AC32" s="71">
        <v>28</v>
      </c>
      <c r="AD32" s="103">
        <f t="shared" si="11"/>
        <v>1</v>
      </c>
      <c r="AE32" s="145" t="s">
        <v>197</v>
      </c>
      <c r="AF32" s="186" t="s">
        <v>198</v>
      </c>
      <c r="AG32" s="200">
        <f t="shared" si="3"/>
        <v>30</v>
      </c>
      <c r="AH32" s="201">
        <v>35</v>
      </c>
      <c r="AI32" s="202">
        <f t="shared" si="4"/>
        <v>1</v>
      </c>
      <c r="AJ32" s="203" t="s">
        <v>205</v>
      </c>
      <c r="AK32" s="204" t="s">
        <v>198</v>
      </c>
      <c r="AL32" s="76">
        <f t="shared" si="5"/>
        <v>21</v>
      </c>
      <c r="AM32" s="71"/>
      <c r="AN32" s="41">
        <f t="shared" si="6"/>
        <v>0</v>
      </c>
      <c r="AO32" s="44"/>
      <c r="AP32" s="207"/>
      <c r="AQ32" s="219">
        <f t="shared" si="7"/>
        <v>102</v>
      </c>
      <c r="AR32" s="220">
        <f t="shared" si="14"/>
        <v>86</v>
      </c>
      <c r="AS32" s="202">
        <f t="shared" si="9"/>
        <v>0.84313725490196079</v>
      </c>
      <c r="AT32" s="205" t="s">
        <v>206</v>
      </c>
      <c r="AU32" s="209"/>
    </row>
    <row r="33" spans="1:49" s="121" customFormat="1" ht="16.5" thickBot="1">
      <c r="A33" s="308" t="s">
        <v>207</v>
      </c>
      <c r="B33" s="309"/>
      <c r="C33" s="309"/>
      <c r="D33" s="309"/>
      <c r="E33" s="310"/>
      <c r="F33" s="116"/>
      <c r="G33" s="117"/>
      <c r="H33" s="117"/>
      <c r="I33" s="117"/>
      <c r="J33" s="117"/>
      <c r="K33" s="117"/>
      <c r="L33" s="117"/>
      <c r="M33" s="117"/>
      <c r="N33" s="117"/>
      <c r="O33" s="117"/>
      <c r="P33" s="117"/>
      <c r="Q33" s="117"/>
      <c r="R33" s="117"/>
      <c r="S33" s="117"/>
      <c r="T33" s="117"/>
      <c r="U33" s="117"/>
      <c r="V33" s="118"/>
      <c r="W33" s="311"/>
      <c r="X33" s="312"/>
      <c r="Y33" s="119">
        <f>AVERAGE(Y19:Y32)*80%</f>
        <v>0.55996099454010428</v>
      </c>
      <c r="Z33" s="313"/>
      <c r="AA33" s="314"/>
      <c r="AB33" s="315"/>
      <c r="AC33" s="312"/>
      <c r="AD33" s="119">
        <f>AVERAGE(AD19:AD32)*80%</f>
        <v>0.72841164021164029</v>
      </c>
      <c r="AE33" s="316"/>
      <c r="AF33" s="317"/>
      <c r="AG33" s="318"/>
      <c r="AH33" s="319"/>
      <c r="AI33" s="190">
        <f>AVERAGE(AI19:AI32)*80%</f>
        <v>0.7364891394017925</v>
      </c>
      <c r="AJ33" s="320"/>
      <c r="AK33" s="321"/>
      <c r="AL33" s="322"/>
      <c r="AM33" s="323"/>
      <c r="AN33" s="167">
        <f>AVERAGE(AN19:AN32)</f>
        <v>0</v>
      </c>
      <c r="AO33" s="313"/>
      <c r="AP33" s="314"/>
      <c r="AQ33" s="318"/>
      <c r="AR33" s="319"/>
      <c r="AS33" s="190">
        <f>AVERAGE(AS19:AS32)*80%</f>
        <v>0.59851996974114019</v>
      </c>
      <c r="AT33" s="214"/>
      <c r="AU33" s="120"/>
    </row>
    <row r="34" spans="1:49" s="147" customFormat="1" ht="150">
      <c r="A34" s="24">
        <v>7</v>
      </c>
      <c r="B34" s="25" t="s">
        <v>208</v>
      </c>
      <c r="C34" s="31" t="s">
        <v>209</v>
      </c>
      <c r="D34" s="24" t="s">
        <v>210</v>
      </c>
      <c r="E34" s="25" t="s">
        <v>211</v>
      </c>
      <c r="F34" s="25" t="s">
        <v>212</v>
      </c>
      <c r="G34" s="25" t="s">
        <v>213</v>
      </c>
      <c r="H34" s="25" t="s">
        <v>214</v>
      </c>
      <c r="I34" s="78" t="s">
        <v>215</v>
      </c>
      <c r="J34" s="25" t="s">
        <v>216</v>
      </c>
      <c r="K34" s="25" t="s">
        <v>217</v>
      </c>
      <c r="L34" s="26" t="s">
        <v>78</v>
      </c>
      <c r="M34" s="79">
        <v>0.8</v>
      </c>
      <c r="N34" s="26" t="s">
        <v>78</v>
      </c>
      <c r="O34" s="79">
        <v>0.8</v>
      </c>
      <c r="P34" s="80">
        <v>0.8</v>
      </c>
      <c r="Q34" s="27" t="s">
        <v>87</v>
      </c>
      <c r="R34" s="28" t="s">
        <v>218</v>
      </c>
      <c r="S34" s="25" t="s">
        <v>219</v>
      </c>
      <c r="T34" s="25" t="s">
        <v>220</v>
      </c>
      <c r="U34" s="29" t="s">
        <v>221</v>
      </c>
      <c r="V34" s="30" t="s">
        <v>222</v>
      </c>
      <c r="W34" s="135" t="str">
        <f>L34</f>
        <v>No programada</v>
      </c>
      <c r="X34" s="136" t="s">
        <v>78</v>
      </c>
      <c r="Y34" s="136" t="s">
        <v>78</v>
      </c>
      <c r="Z34" s="137" t="s">
        <v>223</v>
      </c>
      <c r="AA34" s="151" t="s">
        <v>78</v>
      </c>
      <c r="AB34" s="155">
        <f>M34</f>
        <v>0.8</v>
      </c>
      <c r="AC34" s="156">
        <v>0.9</v>
      </c>
      <c r="AD34" s="112">
        <f t="shared" si="11"/>
        <v>1</v>
      </c>
      <c r="AE34" s="137" t="s">
        <v>224</v>
      </c>
      <c r="AF34" s="163" t="s">
        <v>225</v>
      </c>
      <c r="AG34" s="171" t="str">
        <f>N34</f>
        <v>No programada</v>
      </c>
      <c r="AH34" s="136" t="s">
        <v>78</v>
      </c>
      <c r="AI34" s="172" t="s">
        <v>78</v>
      </c>
      <c r="AJ34" s="137" t="s">
        <v>78</v>
      </c>
      <c r="AK34" s="137" t="s">
        <v>78</v>
      </c>
      <c r="AL34" s="156">
        <f>P34</f>
        <v>0.8</v>
      </c>
      <c r="AM34" s="136"/>
      <c r="AN34" s="172">
        <v>0</v>
      </c>
      <c r="AO34" s="136"/>
      <c r="AP34" s="181"/>
      <c r="AQ34" s="155">
        <f>P34</f>
        <v>0.8</v>
      </c>
      <c r="AR34" s="156">
        <v>0.45</v>
      </c>
      <c r="AS34" s="173">
        <f t="shared" si="9"/>
        <v>0.5625</v>
      </c>
      <c r="AT34" s="157" t="s">
        <v>224</v>
      </c>
      <c r="AU34" s="166"/>
    </row>
    <row r="35" spans="1:49" s="148" customFormat="1" ht="105">
      <c r="A35" s="31">
        <v>7</v>
      </c>
      <c r="B35" s="32" t="s">
        <v>208</v>
      </c>
      <c r="C35" s="31" t="s">
        <v>209</v>
      </c>
      <c r="D35" s="31" t="s">
        <v>226</v>
      </c>
      <c r="E35" s="32" t="s">
        <v>227</v>
      </c>
      <c r="F35" s="32" t="s">
        <v>212</v>
      </c>
      <c r="G35" s="32" t="s">
        <v>228</v>
      </c>
      <c r="H35" s="32" t="s">
        <v>229</v>
      </c>
      <c r="I35" s="32" t="s">
        <v>230</v>
      </c>
      <c r="J35" s="32" t="s">
        <v>216</v>
      </c>
      <c r="K35" s="32" t="s">
        <v>231</v>
      </c>
      <c r="L35" s="130">
        <v>1</v>
      </c>
      <c r="M35" s="130">
        <v>1</v>
      </c>
      <c r="N35" s="130">
        <v>1</v>
      </c>
      <c r="O35" s="130">
        <v>1</v>
      </c>
      <c r="P35" s="131">
        <v>1</v>
      </c>
      <c r="Q35" s="33" t="s">
        <v>87</v>
      </c>
      <c r="R35" s="34" t="s">
        <v>232</v>
      </c>
      <c r="S35" s="32" t="s">
        <v>233</v>
      </c>
      <c r="T35" s="25" t="s">
        <v>220</v>
      </c>
      <c r="U35" s="29" t="s">
        <v>234</v>
      </c>
      <c r="V35" s="33" t="s">
        <v>235</v>
      </c>
      <c r="W35" s="138">
        <f t="shared" ref="W35:W39" si="15">L35</f>
        <v>1</v>
      </c>
      <c r="X35" s="133">
        <v>1</v>
      </c>
      <c r="Y35" s="132">
        <f t="shared" si="10"/>
        <v>1</v>
      </c>
      <c r="Z35" s="107" t="s">
        <v>236</v>
      </c>
      <c r="AA35" s="152" t="s">
        <v>237</v>
      </c>
      <c r="AB35" s="158">
        <f t="shared" ref="AB35:AB39" si="16">M35</f>
        <v>1</v>
      </c>
      <c r="AC35" s="133">
        <v>1</v>
      </c>
      <c r="AD35" s="109">
        <f t="shared" si="11"/>
        <v>1</v>
      </c>
      <c r="AE35" s="107" t="s">
        <v>238</v>
      </c>
      <c r="AF35" s="164" t="s">
        <v>237</v>
      </c>
      <c r="AG35" s="174">
        <f t="shared" ref="AG35:AG39" si="17">N35</f>
        <v>1</v>
      </c>
      <c r="AH35" s="133">
        <v>1</v>
      </c>
      <c r="AI35" s="162">
        <v>1</v>
      </c>
      <c r="AJ35" s="107" t="s">
        <v>239</v>
      </c>
      <c r="AK35" s="107" t="s">
        <v>237</v>
      </c>
      <c r="AL35" s="133">
        <f t="shared" ref="AL35:AL39" si="18">P35</f>
        <v>1</v>
      </c>
      <c r="AM35" s="133">
        <v>0</v>
      </c>
      <c r="AN35" s="162">
        <v>0</v>
      </c>
      <c r="AO35" s="31"/>
      <c r="AP35" s="165"/>
      <c r="AQ35" s="158">
        <f t="shared" ref="AQ35:AQ39" si="19">P35</f>
        <v>1</v>
      </c>
      <c r="AR35" s="149">
        <f t="shared" ref="AR35" si="20">AVERAGE(X35,AC35,AH35,AM35)</f>
        <v>0.75</v>
      </c>
      <c r="AS35" s="132">
        <f t="shared" si="9"/>
        <v>0.75</v>
      </c>
      <c r="AT35" s="159" t="s">
        <v>239</v>
      </c>
      <c r="AU35" s="166"/>
    </row>
    <row r="36" spans="1:49" s="148" customFormat="1" ht="105">
      <c r="A36" s="31">
        <v>7</v>
      </c>
      <c r="B36" s="32" t="s">
        <v>208</v>
      </c>
      <c r="C36" s="31" t="s">
        <v>240</v>
      </c>
      <c r="D36" s="31" t="s">
        <v>241</v>
      </c>
      <c r="E36" s="32" t="s">
        <v>242</v>
      </c>
      <c r="F36" s="32" t="s">
        <v>212</v>
      </c>
      <c r="G36" s="32" t="s">
        <v>243</v>
      </c>
      <c r="H36" s="32" t="s">
        <v>244</v>
      </c>
      <c r="I36" s="32" t="s">
        <v>230</v>
      </c>
      <c r="J36" s="32" t="s">
        <v>216</v>
      </c>
      <c r="K36" s="32" t="s">
        <v>245</v>
      </c>
      <c r="L36" s="26" t="s">
        <v>78</v>
      </c>
      <c r="M36" s="79">
        <v>1</v>
      </c>
      <c r="N36" s="79">
        <v>1</v>
      </c>
      <c r="O36" s="79">
        <v>1</v>
      </c>
      <c r="P36" s="80">
        <v>1</v>
      </c>
      <c r="Q36" s="81" t="s">
        <v>87</v>
      </c>
      <c r="R36" s="34" t="s">
        <v>246</v>
      </c>
      <c r="S36" s="32" t="s">
        <v>247</v>
      </c>
      <c r="T36" s="25" t="s">
        <v>220</v>
      </c>
      <c r="U36" s="29" t="s">
        <v>248</v>
      </c>
      <c r="V36" s="33" t="s">
        <v>249</v>
      </c>
      <c r="W36" s="139" t="str">
        <f t="shared" si="15"/>
        <v>No programada</v>
      </c>
      <c r="X36" s="31" t="s">
        <v>78</v>
      </c>
      <c r="Y36" s="31" t="s">
        <v>78</v>
      </c>
      <c r="Z36" s="107" t="s">
        <v>223</v>
      </c>
      <c r="AA36" s="152" t="s">
        <v>78</v>
      </c>
      <c r="AB36" s="158">
        <f t="shared" si="16"/>
        <v>1</v>
      </c>
      <c r="AC36" s="133">
        <v>1</v>
      </c>
      <c r="AD36" s="109">
        <f t="shared" si="11"/>
        <v>1</v>
      </c>
      <c r="AE36" s="107" t="s">
        <v>250</v>
      </c>
      <c r="AF36" s="164" t="s">
        <v>251</v>
      </c>
      <c r="AG36" s="175">
        <f t="shared" si="17"/>
        <v>1</v>
      </c>
      <c r="AH36" s="133">
        <v>1</v>
      </c>
      <c r="AI36" s="162">
        <v>1</v>
      </c>
      <c r="AJ36" s="107" t="s">
        <v>252</v>
      </c>
      <c r="AK36" s="107" t="s">
        <v>251</v>
      </c>
      <c r="AL36" s="133">
        <f t="shared" si="18"/>
        <v>1</v>
      </c>
      <c r="AM36" s="133">
        <v>0</v>
      </c>
      <c r="AN36" s="162">
        <v>0</v>
      </c>
      <c r="AO36" s="31"/>
      <c r="AP36" s="165"/>
      <c r="AQ36" s="158">
        <f t="shared" si="19"/>
        <v>1</v>
      </c>
      <c r="AR36" s="149">
        <f>AVERAGE(AC36,AH36,AM36)</f>
        <v>0.66666666666666663</v>
      </c>
      <c r="AS36" s="109">
        <f t="shared" si="9"/>
        <v>0.66666666666666663</v>
      </c>
      <c r="AT36" s="159" t="s">
        <v>252</v>
      </c>
      <c r="AU36" s="166"/>
    </row>
    <row r="37" spans="1:49" s="148" customFormat="1" ht="117.75" customHeight="1">
      <c r="A37" s="31">
        <v>7</v>
      </c>
      <c r="B37" s="32" t="s">
        <v>208</v>
      </c>
      <c r="C37" s="31" t="s">
        <v>209</v>
      </c>
      <c r="D37" s="31" t="s">
        <v>253</v>
      </c>
      <c r="E37" s="32" t="s">
        <v>254</v>
      </c>
      <c r="F37" s="32" t="s">
        <v>212</v>
      </c>
      <c r="G37" s="32" t="s">
        <v>255</v>
      </c>
      <c r="H37" s="32" t="s">
        <v>256</v>
      </c>
      <c r="I37" s="32" t="s">
        <v>230</v>
      </c>
      <c r="J37" s="32" t="s">
        <v>216</v>
      </c>
      <c r="K37" s="32" t="s">
        <v>257</v>
      </c>
      <c r="L37" s="79">
        <v>1</v>
      </c>
      <c r="M37" s="26" t="s">
        <v>78</v>
      </c>
      <c r="N37" s="26" t="s">
        <v>78</v>
      </c>
      <c r="O37" s="79">
        <v>1</v>
      </c>
      <c r="P37" s="80">
        <v>1</v>
      </c>
      <c r="Q37" s="81" t="s">
        <v>87</v>
      </c>
      <c r="R37" s="34" t="s">
        <v>258</v>
      </c>
      <c r="S37" s="32" t="s">
        <v>259</v>
      </c>
      <c r="T37" s="25" t="s">
        <v>220</v>
      </c>
      <c r="U37" s="29" t="s">
        <v>234</v>
      </c>
      <c r="V37" s="33" t="s">
        <v>259</v>
      </c>
      <c r="W37" s="140">
        <f t="shared" si="15"/>
        <v>1</v>
      </c>
      <c r="X37" s="108">
        <v>1</v>
      </c>
      <c r="Y37" s="109">
        <f t="shared" si="10"/>
        <v>1</v>
      </c>
      <c r="Z37" s="107" t="s">
        <v>260</v>
      </c>
      <c r="AA37" s="152" t="s">
        <v>261</v>
      </c>
      <c r="AB37" s="158" t="str">
        <f t="shared" si="16"/>
        <v>No programada</v>
      </c>
      <c r="AC37" s="31" t="s">
        <v>78</v>
      </c>
      <c r="AD37" s="31" t="s">
        <v>78</v>
      </c>
      <c r="AE37" s="32" t="s">
        <v>262</v>
      </c>
      <c r="AF37" s="165" t="s">
        <v>78</v>
      </c>
      <c r="AG37" s="176" t="str">
        <f t="shared" si="17"/>
        <v>No programada</v>
      </c>
      <c r="AH37" s="31" t="s">
        <v>78</v>
      </c>
      <c r="AI37" s="162" t="s">
        <v>78</v>
      </c>
      <c r="AJ37" s="107" t="s">
        <v>78</v>
      </c>
      <c r="AK37" s="107" t="s">
        <v>78</v>
      </c>
      <c r="AL37" s="133">
        <f t="shared" si="18"/>
        <v>1</v>
      </c>
      <c r="AM37" s="31"/>
      <c r="AN37" s="162">
        <v>0</v>
      </c>
      <c r="AO37" s="31"/>
      <c r="AP37" s="165"/>
      <c r="AQ37" s="158">
        <f t="shared" si="19"/>
        <v>1</v>
      </c>
      <c r="AR37" s="133">
        <v>0.5</v>
      </c>
      <c r="AS37" s="109">
        <f t="shared" si="9"/>
        <v>0.5</v>
      </c>
      <c r="AT37" s="159" t="s">
        <v>260</v>
      </c>
      <c r="AU37" s="166"/>
    </row>
    <row r="38" spans="1:49" s="148" customFormat="1" ht="118.5" customHeight="1">
      <c r="A38" s="31">
        <v>5</v>
      </c>
      <c r="B38" s="32" t="s">
        <v>263</v>
      </c>
      <c r="C38" s="31" t="s">
        <v>264</v>
      </c>
      <c r="D38" s="31" t="s">
        <v>265</v>
      </c>
      <c r="E38" s="32" t="s">
        <v>266</v>
      </c>
      <c r="F38" s="32" t="s">
        <v>212</v>
      </c>
      <c r="G38" s="32" t="s">
        <v>267</v>
      </c>
      <c r="H38" s="32" t="s">
        <v>268</v>
      </c>
      <c r="I38" s="32" t="s">
        <v>230</v>
      </c>
      <c r="J38" s="32" t="s">
        <v>70</v>
      </c>
      <c r="K38" s="32" t="s">
        <v>267</v>
      </c>
      <c r="L38" s="79">
        <v>0.33</v>
      </c>
      <c r="M38" s="79">
        <v>0.67</v>
      </c>
      <c r="N38" s="79">
        <v>0.84</v>
      </c>
      <c r="O38" s="79">
        <v>1</v>
      </c>
      <c r="P38" s="80">
        <v>1</v>
      </c>
      <c r="Q38" s="81" t="s">
        <v>87</v>
      </c>
      <c r="R38" s="34" t="s">
        <v>269</v>
      </c>
      <c r="S38" s="32" t="s">
        <v>270</v>
      </c>
      <c r="T38" s="25" t="s">
        <v>220</v>
      </c>
      <c r="U38" s="29" t="s">
        <v>271</v>
      </c>
      <c r="V38" s="33" t="s">
        <v>272</v>
      </c>
      <c r="W38" s="141">
        <f t="shared" si="15"/>
        <v>0.33</v>
      </c>
      <c r="X38" s="106">
        <v>0.33</v>
      </c>
      <c r="Y38" s="104">
        <f t="shared" si="10"/>
        <v>1</v>
      </c>
      <c r="Z38" s="98" t="s">
        <v>273</v>
      </c>
      <c r="AA38" s="152" t="s">
        <v>274</v>
      </c>
      <c r="AB38" s="158">
        <f t="shared" si="16"/>
        <v>0.67</v>
      </c>
      <c r="AC38" s="133">
        <v>1</v>
      </c>
      <c r="AD38" s="109">
        <f t="shared" si="11"/>
        <v>1</v>
      </c>
      <c r="AE38" s="107" t="s">
        <v>275</v>
      </c>
      <c r="AF38" s="164" t="s">
        <v>276</v>
      </c>
      <c r="AG38" s="175">
        <f t="shared" si="17"/>
        <v>0.84</v>
      </c>
      <c r="AH38" s="133">
        <v>1</v>
      </c>
      <c r="AI38" s="162">
        <v>1</v>
      </c>
      <c r="AJ38" s="107" t="s">
        <v>275</v>
      </c>
      <c r="AK38" s="107" t="s">
        <v>276</v>
      </c>
      <c r="AL38" s="133">
        <f t="shared" si="18"/>
        <v>1</v>
      </c>
      <c r="AM38" s="31"/>
      <c r="AN38" s="162">
        <v>0</v>
      </c>
      <c r="AO38" s="31"/>
      <c r="AP38" s="165"/>
      <c r="AQ38" s="158">
        <f t="shared" si="19"/>
        <v>1</v>
      </c>
      <c r="AR38" s="170">
        <v>1</v>
      </c>
      <c r="AS38" s="109">
        <f t="shared" si="9"/>
        <v>1</v>
      </c>
      <c r="AT38" s="159" t="s">
        <v>275</v>
      </c>
      <c r="AU38" s="166"/>
    </row>
    <row r="39" spans="1:49" s="121" customFormat="1" ht="138.75" customHeight="1" thickBot="1">
      <c r="A39" s="31">
        <v>5</v>
      </c>
      <c r="B39" s="32" t="s">
        <v>263</v>
      </c>
      <c r="C39" s="31" t="s">
        <v>264</v>
      </c>
      <c r="D39" s="31" t="s">
        <v>277</v>
      </c>
      <c r="E39" s="32" t="s">
        <v>278</v>
      </c>
      <c r="F39" s="32" t="s">
        <v>212</v>
      </c>
      <c r="G39" s="32" t="s">
        <v>267</v>
      </c>
      <c r="H39" s="32" t="s">
        <v>279</v>
      </c>
      <c r="I39" s="32" t="s">
        <v>280</v>
      </c>
      <c r="J39" s="32" t="s">
        <v>70</v>
      </c>
      <c r="K39" s="32" t="s">
        <v>267</v>
      </c>
      <c r="L39" s="79">
        <v>0.2</v>
      </c>
      <c r="M39" s="79">
        <v>0.4</v>
      </c>
      <c r="N39" s="79">
        <v>0.6</v>
      </c>
      <c r="O39" s="79">
        <v>0.8</v>
      </c>
      <c r="P39" s="80">
        <v>0.8</v>
      </c>
      <c r="Q39" s="35" t="s">
        <v>87</v>
      </c>
      <c r="R39" s="34" t="s">
        <v>269</v>
      </c>
      <c r="S39" s="32" t="s">
        <v>272</v>
      </c>
      <c r="T39" s="25" t="s">
        <v>220</v>
      </c>
      <c r="U39" s="29" t="s">
        <v>271</v>
      </c>
      <c r="V39" s="33" t="s">
        <v>272</v>
      </c>
      <c r="W39" s="142">
        <f t="shared" si="15"/>
        <v>0.2</v>
      </c>
      <c r="X39" s="134">
        <f>(139/142)*20%</f>
        <v>0.19577464788732396</v>
      </c>
      <c r="Y39" s="114">
        <f t="shared" si="10"/>
        <v>0.97887323943661975</v>
      </c>
      <c r="Z39" s="143" t="s">
        <v>281</v>
      </c>
      <c r="AA39" s="153" t="s">
        <v>274</v>
      </c>
      <c r="AB39" s="113">
        <f t="shared" si="16"/>
        <v>0.4</v>
      </c>
      <c r="AC39" s="150">
        <v>0.83979999999999999</v>
      </c>
      <c r="AD39" s="160">
        <f t="shared" si="11"/>
        <v>1</v>
      </c>
      <c r="AE39" s="143" t="s">
        <v>282</v>
      </c>
      <c r="AF39" s="153" t="s">
        <v>276</v>
      </c>
      <c r="AG39" s="177">
        <f t="shared" si="17"/>
        <v>0.6</v>
      </c>
      <c r="AH39" s="150">
        <v>0.60880000000000001</v>
      </c>
      <c r="AI39" s="160">
        <f t="shared" ref="AI39" si="21">IF(AH39/AG39&gt;100%,100%,AH39/AG39)</f>
        <v>1</v>
      </c>
      <c r="AJ39" s="143" t="s">
        <v>283</v>
      </c>
      <c r="AK39" s="143" t="s">
        <v>276</v>
      </c>
      <c r="AL39" s="179">
        <f t="shared" si="18"/>
        <v>0.8</v>
      </c>
      <c r="AM39" s="178"/>
      <c r="AN39" s="180">
        <v>0</v>
      </c>
      <c r="AO39" s="178"/>
      <c r="AP39" s="182"/>
      <c r="AQ39" s="113">
        <f t="shared" si="19"/>
        <v>0.8</v>
      </c>
      <c r="AR39" s="150">
        <v>0.60880000000000001</v>
      </c>
      <c r="AS39" s="160">
        <f t="shared" si="9"/>
        <v>0.76100000000000001</v>
      </c>
      <c r="AT39" s="115" t="s">
        <v>283</v>
      </c>
      <c r="AU39" s="166"/>
    </row>
    <row r="40" spans="1:49" s="3" customFormat="1" ht="16.5" thickBot="1">
      <c r="A40" s="349" t="s">
        <v>284</v>
      </c>
      <c r="B40" s="350"/>
      <c r="C40" s="350"/>
      <c r="D40" s="350"/>
      <c r="E40" s="351"/>
      <c r="F40" s="122"/>
      <c r="G40" s="123"/>
      <c r="H40" s="123"/>
      <c r="I40" s="123"/>
      <c r="J40" s="123"/>
      <c r="K40" s="123"/>
      <c r="L40" s="123"/>
      <c r="M40" s="123"/>
      <c r="N40" s="123"/>
      <c r="O40" s="123"/>
      <c r="P40" s="123"/>
      <c r="Q40" s="123"/>
      <c r="R40" s="123"/>
      <c r="S40" s="123"/>
      <c r="T40" s="123"/>
      <c r="U40" s="123"/>
      <c r="V40" s="124"/>
      <c r="W40" s="352"/>
      <c r="X40" s="353"/>
      <c r="Y40" s="125">
        <f>AVERAGE(Y34:Y39)*20%</f>
        <v>0.198943661971831</v>
      </c>
      <c r="Z40" s="354"/>
      <c r="AA40" s="355"/>
      <c r="AB40" s="356"/>
      <c r="AC40" s="357"/>
      <c r="AD40" s="154">
        <f>AVERAGE(AD34:AD39)*20%</f>
        <v>0.2</v>
      </c>
      <c r="AE40" s="358"/>
      <c r="AF40" s="359"/>
      <c r="AG40" s="356"/>
      <c r="AH40" s="357"/>
      <c r="AI40" s="154">
        <f>AVERAGE(AI34:AI39)*20%</f>
        <v>0.2</v>
      </c>
      <c r="AJ40" s="358"/>
      <c r="AK40" s="359"/>
      <c r="AL40" s="356"/>
      <c r="AM40" s="357"/>
      <c r="AN40" s="168">
        <f>AVERAGE(AN34:AN39)</f>
        <v>0</v>
      </c>
      <c r="AO40" s="367"/>
      <c r="AP40" s="368"/>
      <c r="AQ40" s="356"/>
      <c r="AR40" s="357"/>
      <c r="AS40" s="154">
        <f>AVERAGE(AS34:AS39)*20%</f>
        <v>0.14133888888888888</v>
      </c>
      <c r="AT40" s="169"/>
      <c r="AU40" s="126"/>
    </row>
    <row r="41" spans="1:49" s="3" customFormat="1" ht="19.5" thickBot="1">
      <c r="A41" s="360" t="s">
        <v>285</v>
      </c>
      <c r="B41" s="361"/>
      <c r="C41" s="361"/>
      <c r="D41" s="361"/>
      <c r="E41" s="362"/>
      <c r="F41" s="127"/>
      <c r="G41" s="128"/>
      <c r="H41" s="128"/>
      <c r="I41" s="128"/>
      <c r="J41" s="128"/>
      <c r="K41" s="128"/>
      <c r="L41" s="128"/>
      <c r="M41" s="128"/>
      <c r="N41" s="128"/>
      <c r="O41" s="128"/>
      <c r="P41" s="128"/>
      <c r="Q41" s="128"/>
      <c r="R41" s="128"/>
      <c r="S41" s="128"/>
      <c r="T41" s="128"/>
      <c r="U41" s="128"/>
      <c r="V41" s="129"/>
      <c r="W41" s="347"/>
      <c r="X41" s="348"/>
      <c r="Y41" s="110">
        <f>Y33+Y40</f>
        <v>0.75890465651193528</v>
      </c>
      <c r="Z41" s="363"/>
      <c r="AA41" s="364"/>
      <c r="AB41" s="347"/>
      <c r="AC41" s="348"/>
      <c r="AD41" s="110">
        <f>AD33+AD40</f>
        <v>0.92841164021164024</v>
      </c>
      <c r="AE41" s="365"/>
      <c r="AF41" s="366"/>
      <c r="AG41" s="347"/>
      <c r="AH41" s="348"/>
      <c r="AI41" s="110">
        <f>AI33+AI40</f>
        <v>0.93648913940179246</v>
      </c>
      <c r="AJ41" s="365"/>
      <c r="AK41" s="366"/>
      <c r="AL41" s="347"/>
      <c r="AM41" s="348"/>
      <c r="AN41" s="93">
        <f>+((AN33*80%)+(AN40*20%))</f>
        <v>0</v>
      </c>
      <c r="AO41" s="363"/>
      <c r="AP41" s="364"/>
      <c r="AQ41" s="347"/>
      <c r="AR41" s="348"/>
      <c r="AS41" s="110">
        <f>AS33+AS40</f>
        <v>0.73985885863002909</v>
      </c>
      <c r="AT41" s="102"/>
      <c r="AU41" s="36"/>
    </row>
    <row r="42" spans="1:49">
      <c r="A42" s="1"/>
      <c r="B42" s="1"/>
      <c r="C42" s="1"/>
      <c r="D42" s="1"/>
      <c r="E42" s="1"/>
      <c r="F42" s="1"/>
      <c r="G42" s="1"/>
      <c r="H42" s="1"/>
      <c r="I42" s="1"/>
      <c r="J42" s="1"/>
      <c r="K42" s="1"/>
      <c r="L42" s="1"/>
      <c r="M42" s="1"/>
      <c r="N42" s="1"/>
      <c r="O42" s="1"/>
      <c r="P42" s="1"/>
      <c r="Q42" s="1"/>
      <c r="R42" s="1"/>
      <c r="S42" s="1"/>
      <c r="T42" s="1"/>
      <c r="U42" s="1"/>
      <c r="V42" s="1"/>
      <c r="W42" s="1"/>
      <c r="X42" s="1"/>
      <c r="Y42" s="1"/>
      <c r="Z42" s="94"/>
      <c r="AA42" s="94"/>
      <c r="AB42" s="1"/>
      <c r="AC42" s="1"/>
      <c r="AD42" s="37"/>
      <c r="AE42" s="94"/>
      <c r="AF42" s="94"/>
      <c r="AG42" s="1"/>
      <c r="AH42" s="1"/>
      <c r="AI42" s="1"/>
      <c r="AJ42" s="221"/>
      <c r="AK42" s="221"/>
      <c r="AL42" s="1"/>
      <c r="AM42" s="1"/>
      <c r="AN42" s="1"/>
      <c r="AO42" s="1"/>
      <c r="AP42" s="1"/>
      <c r="AQ42" s="1"/>
      <c r="AR42" s="1"/>
      <c r="AS42" s="1"/>
      <c r="AT42" s="94"/>
      <c r="AU42" s="1"/>
      <c r="AV42" s="1"/>
      <c r="AW42" s="1"/>
    </row>
    <row r="43" spans="1:49">
      <c r="A43" s="1"/>
      <c r="B43" s="1"/>
      <c r="C43" s="1"/>
      <c r="D43" s="1"/>
      <c r="E43" s="38"/>
      <c r="F43" s="1"/>
      <c r="G43" s="1"/>
      <c r="H43" s="1"/>
      <c r="I43" s="1"/>
      <c r="J43" s="1"/>
      <c r="K43" s="1"/>
      <c r="L43" s="1"/>
      <c r="M43" s="1"/>
      <c r="N43" s="1"/>
      <c r="O43" s="1"/>
      <c r="P43" s="1"/>
      <c r="Q43" s="1"/>
      <c r="R43" s="1"/>
      <c r="S43" s="1"/>
      <c r="T43" s="1"/>
      <c r="U43" s="1"/>
      <c r="V43" s="1"/>
      <c r="W43" s="1"/>
      <c r="X43" s="1"/>
      <c r="Y43" s="1"/>
      <c r="Z43" s="94"/>
      <c r="AA43" s="94"/>
      <c r="AB43" s="1"/>
      <c r="AC43" s="1"/>
      <c r="AD43" s="1"/>
      <c r="AE43" s="94"/>
      <c r="AF43" s="94"/>
      <c r="AG43" s="1"/>
      <c r="AH43" s="1"/>
      <c r="AI43" s="1"/>
      <c r="AJ43" s="221"/>
      <c r="AK43" s="221"/>
      <c r="AL43" s="1"/>
      <c r="AM43" s="1"/>
      <c r="AN43" s="1"/>
      <c r="AO43" s="1"/>
      <c r="AP43" s="1"/>
      <c r="AQ43" s="1"/>
      <c r="AR43" s="1"/>
      <c r="AS43" s="1"/>
      <c r="AT43" s="94"/>
      <c r="AU43" s="1"/>
      <c r="AV43" s="1"/>
      <c r="AW43" s="1"/>
    </row>
  </sheetData>
  <autoFilter ref="A18:AW41" xr:uid="{705AD645-1A1A-4E66-B519-F0A27F36BB34}"/>
  <mergeCells count="97">
    <mergeCell ref="G9:H9"/>
    <mergeCell ref="I9:M9"/>
    <mergeCell ref="G10:H10"/>
    <mergeCell ref="I10:M10"/>
    <mergeCell ref="G11:H11"/>
    <mergeCell ref="I11:M11"/>
    <mergeCell ref="AL41:AM41"/>
    <mergeCell ref="AO41:AP41"/>
    <mergeCell ref="AQ41:AR41"/>
    <mergeCell ref="AL40:AM40"/>
    <mergeCell ref="AO40:AP40"/>
    <mergeCell ref="AQ40:AR40"/>
    <mergeCell ref="AG41:AH41"/>
    <mergeCell ref="AO33:AP33"/>
    <mergeCell ref="AQ33:AR33"/>
    <mergeCell ref="A40:E40"/>
    <mergeCell ref="W40:X40"/>
    <mergeCell ref="Z40:AA40"/>
    <mergeCell ref="AB40:AC40"/>
    <mergeCell ref="AE40:AF40"/>
    <mergeCell ref="AG40:AH40"/>
    <mergeCell ref="AJ40:AK40"/>
    <mergeCell ref="A41:E41"/>
    <mergeCell ref="W41:X41"/>
    <mergeCell ref="Z41:AA41"/>
    <mergeCell ref="AB41:AC41"/>
    <mergeCell ref="AE41:AF41"/>
    <mergeCell ref="AJ41:AK41"/>
    <mergeCell ref="AQ16:AT17"/>
    <mergeCell ref="A33:E33"/>
    <mergeCell ref="W33:X33"/>
    <mergeCell ref="Z33:AA33"/>
    <mergeCell ref="AB33:AC33"/>
    <mergeCell ref="AE33:AF33"/>
    <mergeCell ref="AG33:AH33"/>
    <mergeCell ref="AJ33:AK33"/>
    <mergeCell ref="AL33:AM33"/>
    <mergeCell ref="R15:V17"/>
    <mergeCell ref="W15:AA15"/>
    <mergeCell ref="AB15:AF15"/>
    <mergeCell ref="AG15:AK15"/>
    <mergeCell ref="AL15:AP15"/>
    <mergeCell ref="AQ15:AT15"/>
    <mergeCell ref="W16:AA17"/>
    <mergeCell ref="AB16:AF17"/>
    <mergeCell ref="AG16:AK17"/>
    <mergeCell ref="AL16:AP17"/>
    <mergeCell ref="I12:M12"/>
    <mergeCell ref="I13:M13"/>
    <mergeCell ref="A15:B17"/>
    <mergeCell ref="C15:C18"/>
    <mergeCell ref="D15:F17"/>
    <mergeCell ref="G15:Q17"/>
    <mergeCell ref="AV1:AV2"/>
    <mergeCell ref="AK1:AK2"/>
    <mergeCell ref="AL1:AL2"/>
    <mergeCell ref="AM1:AM2"/>
    <mergeCell ref="AN1:AN2"/>
    <mergeCell ref="AO1:AO2"/>
    <mergeCell ref="AD1:AD2"/>
    <mergeCell ref="AE1:AE2"/>
    <mergeCell ref="AF1:AF2"/>
    <mergeCell ref="AG1:AG2"/>
    <mergeCell ref="AH1:AH2"/>
    <mergeCell ref="AI1:AI2"/>
    <mergeCell ref="AW1:AW2"/>
    <mergeCell ref="A2:M2"/>
    <mergeCell ref="A3:R3"/>
    <mergeCell ref="A4:R4"/>
    <mergeCell ref="A6:B13"/>
    <mergeCell ref="C6:E13"/>
    <mergeCell ref="F6:M6"/>
    <mergeCell ref="I7:M7"/>
    <mergeCell ref="I8:M8"/>
    <mergeCell ref="AP1:AP2"/>
    <mergeCell ref="AQ1:AQ2"/>
    <mergeCell ref="AR1:AR2"/>
    <mergeCell ref="AS1:AS2"/>
    <mergeCell ref="AT1:AT2"/>
    <mergeCell ref="AU1:AU2"/>
    <mergeCell ref="AJ1:AJ2"/>
    <mergeCell ref="G7:H7"/>
    <mergeCell ref="G8:H8"/>
    <mergeCell ref="G12:H12"/>
    <mergeCell ref="G13:H13"/>
    <mergeCell ref="AC1:AC2"/>
    <mergeCell ref="A1:M1"/>
    <mergeCell ref="N1:R2"/>
    <mergeCell ref="S1:S2"/>
    <mergeCell ref="T1:T2"/>
    <mergeCell ref="U1:U2"/>
    <mergeCell ref="V1:V2"/>
    <mergeCell ref="X1:X2"/>
    <mergeCell ref="Y1:Y2"/>
    <mergeCell ref="Z1:Z2"/>
    <mergeCell ref="AA1:AA2"/>
    <mergeCell ref="AB1:AB2"/>
  </mergeCells>
  <dataValidations count="1">
    <dataValidation allowBlank="1" showInputMessage="1" showErrorMessage="1" error="Escriba un texto " promptTitle="Cualquier contenido" sqref="F24 F27 F30:F32" xr:uid="{7601E978-735A-419A-989B-FE7BD4F6EA56}"/>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76DF3B08D03B34B91F992FA5829B101" ma:contentTypeVersion="13" ma:contentTypeDescription="Crear nuevo documento." ma:contentTypeScope="" ma:versionID="cc955f964cef0544bbbbbbae69fb9f1f">
  <xsd:schema xmlns:xsd="http://www.w3.org/2001/XMLSchema" xmlns:xs="http://www.w3.org/2001/XMLSchema" xmlns:p="http://schemas.microsoft.com/office/2006/metadata/properties" xmlns:ns3="918d46ae-bc80-4b93-8345-0c7a35c27299" xmlns:ns4="5074ac74-b766-45bb-bfb7-2b9c165faf29" targetNamespace="http://schemas.microsoft.com/office/2006/metadata/properties" ma:root="true" ma:fieldsID="52adc75e7b8f0af577385e638f7f2ee5" ns3:_="" ns4:_="">
    <xsd:import namespace="918d46ae-bc80-4b93-8345-0c7a35c27299"/>
    <xsd:import namespace="5074ac74-b766-45bb-bfb7-2b9c165faf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8d46ae-bc80-4b93-8345-0c7a35c2729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74ac74-b766-45bb-bfb7-2b9c165faf29"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SharingHintHash" ma:index="13"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77369E-AE28-4DD1-97BD-D1E092F04384}"/>
</file>

<file path=customXml/itemProps2.xml><?xml version="1.0" encoding="utf-8"?>
<ds:datastoreItem xmlns:ds="http://schemas.openxmlformats.org/officeDocument/2006/customXml" ds:itemID="{8201A0DD-42A1-4B91-BE5F-8433EFB5AED6}"/>
</file>

<file path=customXml/itemProps3.xml><?xml version="1.0" encoding="utf-8"?>
<ds:datastoreItem xmlns:ds="http://schemas.openxmlformats.org/officeDocument/2006/customXml" ds:itemID="{75348804-F9F2-4846-BA87-C2B128F46D3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Niño González</dc:creator>
  <cp:keywords/>
  <dc:description/>
  <cp:lastModifiedBy>Maryury Patricia Oñate Martinez</cp:lastModifiedBy>
  <cp:revision/>
  <dcterms:created xsi:type="dcterms:W3CDTF">2021-12-02T18:50:00Z</dcterms:created>
  <dcterms:modified xsi:type="dcterms:W3CDTF">2022-11-11T17:48:52Z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0x010100376DF3B08D03B34B91F992FA5829B101</vt:lpwstr>
  </property>
</Properties>
</file>