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13_ncr:1_{1C22E19E-7F9B-48D0-8532-FED2EC4FA379}"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5" i="1" l="1"/>
  <c r="AQ30" i="1"/>
  <c r="AQ29" i="1"/>
  <c r="AQ28" i="1"/>
  <c r="AQ27" i="1"/>
  <c r="AQ26" i="1"/>
  <c r="AQ24" i="1"/>
  <c r="AM38" i="1"/>
  <c r="AM39" i="1" s="1"/>
  <c r="AQ38" i="1"/>
  <c r="AL38" i="1"/>
  <c r="AM34" i="1"/>
  <c r="AM33" i="1"/>
  <c r="AQ23" i="1"/>
  <c r="AQ17" i="1"/>
  <c r="AQ18" i="1"/>
  <c r="AQ19" i="1"/>
  <c r="AQ20" i="1"/>
  <c r="AQ16" i="1"/>
  <c r="AH39" i="1" l="1"/>
  <c r="AQ36" i="1" l="1"/>
  <c r="AQ35" i="1"/>
  <c r="AQ34" i="1"/>
  <c r="AQ33" i="1"/>
  <c r="AQ32" i="1"/>
  <c r="AQ22" i="1"/>
  <c r="AQ21" i="1"/>
  <c r="Y43" i="1"/>
  <c r="X43" i="1"/>
  <c r="AP38" i="1"/>
  <c r="AR38" i="1" s="1"/>
  <c r="AK38" i="1"/>
  <c r="AF38" i="1"/>
  <c r="AA38" i="1"/>
  <c r="AC38" i="1" s="1"/>
  <c r="V38" i="1"/>
  <c r="X38" i="1" s="1"/>
  <c r="AP37" i="1"/>
  <c r="AR37" i="1" s="1"/>
  <c r="AF37" i="1"/>
  <c r="AA37" i="1"/>
  <c r="V37" i="1"/>
  <c r="X37" i="1" s="1"/>
  <c r="AP36" i="1"/>
  <c r="AK36" i="1"/>
  <c r="AF36" i="1"/>
  <c r="AA36" i="1"/>
  <c r="AC36" i="1" s="1"/>
  <c r="V36" i="1"/>
  <c r="AP35" i="1"/>
  <c r="AK35" i="1"/>
  <c r="AF35" i="1"/>
  <c r="AA35" i="1"/>
  <c r="AC35" i="1" s="1"/>
  <c r="V35" i="1"/>
  <c r="X35" i="1" s="1"/>
  <c r="AP34" i="1"/>
  <c r="AK34" i="1"/>
  <c r="AF34" i="1"/>
  <c r="AA34" i="1"/>
  <c r="AC34" i="1" s="1"/>
  <c r="V34" i="1"/>
  <c r="AP33" i="1"/>
  <c r="AK33" i="1"/>
  <c r="AF33" i="1"/>
  <c r="AA33" i="1"/>
  <c r="AC33" i="1" s="1"/>
  <c r="V33" i="1"/>
  <c r="X33" i="1" s="1"/>
  <c r="AP32" i="1"/>
  <c r="AK32" i="1"/>
  <c r="AM32" i="1" s="1"/>
  <c r="AF32" i="1"/>
  <c r="AA32" i="1"/>
  <c r="AC32" i="1" s="1"/>
  <c r="V32" i="1"/>
  <c r="P24" i="1"/>
  <c r="P25" i="1"/>
  <c r="P27" i="1"/>
  <c r="P28" i="1"/>
  <c r="P29" i="1"/>
  <c r="P30" i="1"/>
  <c r="P26" i="1"/>
  <c r="AR32" i="1" l="1"/>
  <c r="X39" i="1"/>
  <c r="AR36" i="1"/>
  <c r="AR34" i="1"/>
  <c r="AR33" i="1"/>
  <c r="AR35" i="1"/>
  <c r="AC39" i="1"/>
  <c r="AP16" i="1"/>
  <c r="AR16" i="1" s="1"/>
  <c r="AK16" i="1"/>
  <c r="AM16" i="1" s="1"/>
  <c r="AP30" i="1"/>
  <c r="AP29" i="1"/>
  <c r="AR29" i="1" s="1"/>
  <c r="AP28" i="1"/>
  <c r="AP27" i="1"/>
  <c r="AR27" i="1"/>
  <c r="AP26" i="1"/>
  <c r="AP25" i="1"/>
  <c r="AP24" i="1"/>
  <c r="AP23" i="1"/>
  <c r="AR23" i="1" s="1"/>
  <c r="AP22" i="1"/>
  <c r="AR22" i="1" s="1"/>
  <c r="AP21" i="1"/>
  <c r="AR21" i="1" s="1"/>
  <c r="AP20" i="1"/>
  <c r="AR20" i="1" s="1"/>
  <c r="AP19" i="1"/>
  <c r="AR19" i="1" s="1"/>
  <c r="AP18" i="1"/>
  <c r="AR18" i="1" s="1"/>
  <c r="AP17" i="1"/>
  <c r="AR17" i="1" s="1"/>
  <c r="AK30" i="1"/>
  <c r="AM30" i="1" s="1"/>
  <c r="AK29" i="1"/>
  <c r="AM29" i="1" s="1"/>
  <c r="AK28" i="1"/>
  <c r="AM28" i="1" s="1"/>
  <c r="AK27" i="1"/>
  <c r="AM27" i="1" s="1"/>
  <c r="AK26" i="1"/>
  <c r="AM26" i="1" s="1"/>
  <c r="AK25" i="1"/>
  <c r="AM25" i="1" s="1"/>
  <c r="AK24" i="1"/>
  <c r="AM24" i="1" s="1"/>
  <c r="AK23" i="1"/>
  <c r="AM23" i="1"/>
  <c r="AK22" i="1"/>
  <c r="AM22" i="1" s="1"/>
  <c r="AK21" i="1"/>
  <c r="AM21" i="1" s="1"/>
  <c r="AK20" i="1"/>
  <c r="AM20" i="1" s="1"/>
  <c r="AK19" i="1"/>
  <c r="AM19" i="1" s="1"/>
  <c r="AK18" i="1"/>
  <c r="AM18" i="1" s="1"/>
  <c r="AK17" i="1"/>
  <c r="AM17" i="1" s="1"/>
  <c r="AF30" i="1"/>
  <c r="AH30"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A30" i="1"/>
  <c r="AC30"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V30" i="1"/>
  <c r="X30" i="1" s="1"/>
  <c r="V29" i="1"/>
  <c r="X29" i="1" s="1"/>
  <c r="V28" i="1"/>
  <c r="X28" i="1" s="1"/>
  <c r="V27" i="1"/>
  <c r="X27" i="1" s="1"/>
  <c r="V26" i="1"/>
  <c r="X26" i="1" s="1"/>
  <c r="V25" i="1"/>
  <c r="X25" i="1" s="1"/>
  <c r="V24" i="1"/>
  <c r="X24" i="1" s="1"/>
  <c r="V23" i="1"/>
  <c r="V22" i="1"/>
  <c r="X22" i="1" s="1"/>
  <c r="V21" i="1"/>
  <c r="X21" i="1" s="1"/>
  <c r="V20" i="1"/>
  <c r="X20" i="1" s="1"/>
  <c r="V19" i="1"/>
  <c r="X19" i="1" s="1"/>
  <c r="V18" i="1"/>
  <c r="X18" i="1" s="1"/>
  <c r="V17" i="1"/>
  <c r="X17" i="1" s="1"/>
  <c r="V16" i="1"/>
  <c r="AR39" i="1" l="1"/>
  <c r="X31" i="1"/>
  <c r="AR30" i="1"/>
  <c r="AR24" i="1"/>
  <c r="AR25" i="1"/>
  <c r="AR28" i="1"/>
  <c r="AR26" i="1"/>
  <c r="AC31" i="1"/>
  <c r="AC40" i="1" s="1"/>
  <c r="AM31" i="1"/>
  <c r="AM40" i="1" s="1"/>
  <c r="AH31" i="1"/>
  <c r="AH40" i="1" s="1"/>
  <c r="X40" i="1"/>
  <c r="AR31" i="1" l="1"/>
  <c r="AR4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00000000-0006-0000-0000-000033000000}">
      <text>
        <r>
          <rPr>
            <b/>
            <sz val="9"/>
            <color indexed="81"/>
            <rFont val="Tahoma"/>
            <family val="2"/>
          </rPr>
          <t>Promedio obtenido en las metas transversales para el periodo x 20%</t>
        </r>
      </text>
    </comment>
    <comment ref="E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<sst xmlns="http://schemas.openxmlformats.org/spreadsheetml/2006/main" count="623" uniqueCount="325">
  <si>
    <r>
      <rPr>
        <b/>
        <sz val="14"/>
        <rFont val="Calibri Light"/>
        <family val="2"/>
        <scheme val="major"/>
      </rPr>
      <t>FORMULACIÓN Y SEGUIMIENTO PLANES DE GESTIÓN NIVEL LOCAL</t>
    </r>
    <r>
      <rPr>
        <b/>
        <sz val="11"/>
        <color theme="1"/>
        <rFont val="Calibri Light"/>
        <family val="2"/>
        <scheme val="major"/>
      </rPr>
      <t xml:space="preserve">
ALCALDÍA LOCAL DE TEUSAQUILLO</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</si>
  <si>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</si>
  <si>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2023</t>
  </si>
  <si>
    <t>CONTROL DE CAMBIOS</t>
  </si>
  <si>
    <t>VERSIÓN</t>
  </si>
  <si>
    <t>FECHA</t>
  </si>
  <si>
    <t>DESCRIPCIÓN DE LA MODIFICACIÓN</t>
  </si>
  <si>
    <t>27 de enero 2023</t>
  </si>
  <si>
    <t>Publicación del plan de gestión aprobado. Caso HOLA: 292079</t>
  </si>
  <si>
    <t>26 de abril de 2023</t>
  </si>
  <si>
    <t>Para el primer trimteste de la vigencia 2023, el Plan de Gestión de la Alcaldia Local alcanzó un nivel de desempeño del 95 % y del 46 % acumulado para la vigencia. Se corrige responsable de las metas No 8 y de la 13 a la 15 a cargo de la alcaldia Local.</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</si>
  <si>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</si>
  <si>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</si>
  <si>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</si>
  <si>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</si>
  <si>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</si>
  <si>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</si>
  <si>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</si>
  <si>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</si>
  <si>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</si>
  <si>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</si>
  <si>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</si>
  <si>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</si>
  <si>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</si>
  <si>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</si>
  <si>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</si>
  <si>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</si>
  <si>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</si>
  <si>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</si>
  <si>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</si>
  <si>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</si>
  <si>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</si>
  <si>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</si>
  <si>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</si>
  <si>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</si>
  <si>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</si>
  <si>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</si>
  <si>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</si>
  <si>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</si>
  <si>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</si>
  <si>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</si>
  <si>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</si>
  <si>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</si>
  <si>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</si>
  <si>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</si>
  <si>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</si>
  <si>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</si>
  <si>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</si>
  <si>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</si>
  <si>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Aumentar 10 puntos porcentuales el avance de las metas del Plan de Desarrollo Local acumuladas al 30 de septiembre de 2023, con respecto al avance a 31 de diciembre de 2022 (metas entregadas)</t>
  </si>
  <si>
    <t>Retadora (mejora)</t>
  </si>
  <si>
    <t>Avance cuplimiento metas Plan de Desarrollo Local (metas entregadas).</t>
  </si>
  <si>
    <t>% Avance metas Plan de Desarrollo Local acumulado al periodo evaluado  (-)  % Avance acumulado metas entregadas Plan de Desarrollo Local al 31 de diciembre de 2022. (metas entregadas)</t>
  </si>
  <si>
    <t>Resultados a 31 de diciembre de 2022</t>
  </si>
  <si>
    <t>Creciente</t>
  </si>
  <si>
    <t>Porcentaje</t>
  </si>
  <si>
    <t xml:space="preserve">Efectividad </t>
  </si>
  <si>
    <t>Reporte trimestral de avance del Plan de Desarrollo Local - PDL</t>
  </si>
  <si>
    <t>MUSI</t>
  </si>
  <si>
    <t>Alcaldía Local - Área de Gestión del Desarrollo, Adminsitrativa y Financiera</t>
  </si>
  <si>
    <t>Dirección para la Gestión del Desarrollo Local</t>
  </si>
  <si>
    <t xml:space="preserve">No programado </t>
  </si>
  <si>
    <t xml:space="preserve">No programado para el periodo </t>
  </si>
  <si>
    <t>Para el segundo trimentre de la vigencia 2023 el FDLT realizó un avance del 9,6% respecto al acumulado de dic 31 2022</t>
  </si>
  <si>
    <t>Reporte DGDL</t>
  </si>
  <si>
    <t>Gestión Corporativa Institucional</t>
  </si>
  <si>
    <t>2</t>
  </si>
  <si>
    <t>Girar mínimo el 72% del presupuesto comprometido constituido como obligaciones por pagar de la vigencia 2022.</t>
  </si>
  <si>
    <t>Porcentaje de giros acumulados de obligaciones por pagar de la vigencia 2022</t>
  </si>
  <si>
    <t>(Giros acumulados/Presupuesto comprometido constituido como obligaciones por pagar de la vigencia 2022)*100</t>
  </si>
  <si>
    <t xml:space="preserve">Eficacia </t>
  </si>
  <si>
    <t>Reporte seguimiento mensual consolidado</t>
  </si>
  <si>
    <t>BOGDATA</t>
  </si>
  <si>
    <t>La alcaldía Local de Teusaquillo, ejecuta el porcentaje de cumplimiento del primer trimestre 2023. Meta Cumplida  4.967.865.639/ 6.500.002.026*100</t>
  </si>
  <si>
    <t>Reporte  DGDL</t>
  </si>
  <si>
    <t>Para el segundo trimentre de la vigencia 2023 el FDLT giros del presupuesto comprometido constituido como obligaciones por pagar de la vigencia 2022 en un porcentaje de 88,9%.</t>
  </si>
  <si>
    <t>3</t>
  </si>
  <si>
    <t>Girar mínimo el 68% del presupuesto comprometido constituido como obligaciones por pagar de la vigencia 2021 y anteriores.</t>
  </si>
  <si>
    <t>Porcentaje de giros acumulados de obligaciones por pagar de la vigencia 2021 y anteriores</t>
  </si>
  <si>
    <t>(Giros acumulados / (Presupuesto comprometido constituido como obligaciones por pagar de la vigencia 2021 y anteriores - $9.848.559.713)) *100)</t>
  </si>
  <si>
    <t>La alcaldía Local de Teusaquillo, ejecuta el porcentaje de cumplimiento del primer trimestre 2023. Meta Cumplida 336.152.857/1.03</t>
  </si>
  <si>
    <t>En el segundo trimestre de la vigencia 2023 el FDLT Giró el 38,7% del presupuesto comprometido constituido como obligaciones por pagar de la vigencia 2021 y anteriores.</t>
  </si>
  <si>
    <t>4</t>
  </si>
  <si>
    <t>Comprometer mínimo el 50% al 30 de junio y el 98,5% al 31 de diciembre del presupuesto de inversión directa de la vigencia 2023</t>
  </si>
  <si>
    <t>Porcentaje de compromiso del presupuesto de inversión directa de la vigencia 2023</t>
  </si>
  <si>
    <t>(Valor de RP de inversión directa de la vigencia  / Valor total del presupuesto de inversión directa de la Vigencia)*100</t>
  </si>
  <si>
    <t xml:space="preserve">La alcaldía Local de Teusaquillo, ejecuta el porcentaje de cumplimiento del primer trimestre 2023. Meta Cumplida $ 7.971.160.287,00/23305373000*100
</t>
  </si>
  <si>
    <t>En el segundo trimestre de la vigencia 2023 el FDLT comprometió el 82,7% al 30 de junio del presupuesto de inversión directa de la vigencia 2023</t>
  </si>
  <si>
    <t>5</t>
  </si>
  <si>
    <t>Girar mínimo el 55% del presupuesto total  disponible de inversión directa de la vigencia.</t>
  </si>
  <si>
    <t>Porcentaje de giros acumulados</t>
  </si>
  <si>
    <t>(Giros acumulados de inversión directa/Presupuesto disponible de inversión directa de la vigencia)*100</t>
  </si>
  <si>
    <t xml:space="preserve">La alcaldía Local de Teusaquillo, ejecuta un  porcentaje de cumplimiento del 2,65% en el  primer trimestre 2023. Meta no cumplida $ 613.346.762,00/ $ 23.305.373.000,00*100
</t>
  </si>
  <si>
    <t>En el segundo trimestre de la vigencia el FDLT Giró el 25,68% del presupuesto total  disponible de inversión directa de la vigencia.</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</si>
  <si>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</si>
  <si>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</si>
  <si>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</si>
  <si>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</si>
  <si>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t>
  </si>
  <si>
    <t>Constante</t>
  </si>
  <si>
    <t>Reporte de seguimiento  consolidado</t>
  </si>
  <si>
    <t>SIPSE LOCAL y SECOP</t>
  </si>
  <si>
    <t>Para el primer trimestre de la vigencia 2023 se registraron 208 contratos en SECOP de los cuales 208 estan registrados en SIPSE , para un porcentaje de cumplimiento del 99%.  Falta registrar 3 contratos 40, 41 y 55 Meta Cumplida.</t>
  </si>
  <si>
    <t xml:space="preserve">Para el segundo trimestre de la vigencia 2023 se registraron 303 contratos en SECOP de los cuales 307 estan registrados en SIPSE , para un porcentaje de cumplimiento del 99%.  </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</si>
  <si>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</si>
  <si>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</si>
  <si>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</si>
  <si>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t>
  </si>
  <si>
    <t>SIPSE LOCAL</t>
  </si>
  <si>
    <t>Para el primer trimestre de la vigencia 2023 se registraron 208 contratos en SECOP de los cuales 194 estan registrados en SIPSE , para un porcentaje de cumplimineto del 93,28%.  Fal</t>
  </si>
  <si>
    <t xml:space="preserve">Para el segundo trimestre de la vigencia 2023 se registraron Sin cargar 4 contratos y 30 contratos en estado suscrito o legalizado
 , para un porcentaje de cumplimineto del 89%. </t>
  </si>
  <si>
    <t>8</t>
  </si>
  <si>
    <t>Registrar y actualizar al 80% la información en el Módulo de proyectos de SIPSE LOCAL de proyectos de inversión de la vigencia 2023</t>
  </si>
  <si>
    <t>Porcentaje de proyectos de inversión con información de resultados actualizada en SIPSE Local</t>
  </si>
  <si>
    <t>(Porcentaje trimestral de Proyectos de inversión con información de seguimiento actualizada en SIPSE Local / Porcentaje de Proyectos de inversión registrados en SIPSE LOCAL (SEGPLAN))*80%</t>
  </si>
  <si>
    <t>N/A</t>
  </si>
  <si>
    <t>Reporte de seguimiento
consolidado</t>
  </si>
  <si>
    <t>Alcaldía local</t>
  </si>
  <si>
    <t>Para el segundo trimestre de la vigencia 2023 se registro un procentaje del 85,7 con información de resultados actualizada en SIPSE Local</t>
  </si>
  <si>
    <t>Reporte SIPSE</t>
  </si>
  <si>
    <t>Inspección, Vigilancia y Control</t>
  </si>
  <si>
    <t>9</t>
  </si>
  <si>
    <t>Realizar 8.460 impulsos procesales (avocar, rechazar, enviar al competente y todo lo que derive del desarrollo de la actuación) sobre las actuaciones de policía que se encuentran a cargo de las inspecciones de policía.</t>
  </si>
  <si>
    <t xml:space="preserve">Expedientes a cargo de las inspecciones de policía impulsados </t>
  </si>
  <si>
    <t xml:space="preserve">Número de expedientes a cargo de las inspecciones de policía impulsados </t>
  </si>
  <si>
    <t>Suma</t>
  </si>
  <si>
    <t xml:space="preserve">Expedientes de actuaciones de policía </t>
  </si>
  <si>
    <t>Reporte de seguimiento de impulsos procesales</t>
  </si>
  <si>
    <t>Aplicativo ARCO</t>
  </si>
  <si>
    <t>Alcaldía Local - Área de Gestión Policiva</t>
  </si>
  <si>
    <t>Dirección para la Gestión Policiva</t>
  </si>
  <si>
    <t>Según las cifras del aplicativo del a DGP se registraron los siguientes impulsos: 1562, 1216,2474 en los meses de enero, febrero y marzo respectivamente, entre las cuatro inspecciones, para un total de 5252 impulsos en el primer trimestre de la vigencia 2023, Sin embargo en reporte de la Subdirección el número e impulsos corresponde a 4,918. Lo cual se encuentra en revisión por la diferencia en cifras con la herramienta que se compartió a la alcaldías locales para seguimiento y que pone en duda la confiabilidad de la misma.  P</t>
  </si>
  <si>
    <t>Reporte IVC DGP</t>
  </si>
  <si>
    <t>Según cifras del reporte del reporte enviado por DGP se cumple con la meta del trimestre con un total de 6112 de impulsos procesales entre las 4 inspecciones de la localidad. informe que no coincide con las cifras del aplicativo.</t>
  </si>
  <si>
    <t>10</t>
  </si>
  <si>
    <t>Proferir 4.320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</si>
  <si>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</si>
  <si>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</si>
  <si>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</si>
  <si>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</si>
  <si>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Según las cifras del aplicativo del a DGP se registraron los siguientes fallos: 459, 461,760 en los meses de enero, febrero y marzo respectivamente, entre las cuatro inspecciones. Para un total de 1680 fallos en el primer trimestre de la vigencia 2023.                             Sin embargo en reporte de la Subdirección el número  de fallos  corresponde a 940. Lo cual se encuentra en revisión por la diferencia en cifras con la herramienta que se compartió a la alcaldías locales para seguimiento y que pone en duda la confiabilidad de la misma. Se adjunta un archivo pantallazo donde se puede evidenciar lo mencionado y pdf de los correos enviados solicitando aclaración. META NO CUMPLIDA</t>
  </si>
  <si>
    <t>Según cifras del reporte del reporte enviado por DGP se cumple con la meta del trimestre con un total de 1184 en primera instacia entre las 4 inspecciones de la localidad.</t>
  </si>
  <si>
    <t>11</t>
  </si>
  <si>
    <t>Terminar (archivar) 280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</si>
  <si>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</si>
  <si>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</si>
  <si>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</si>
  <si>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</si>
  <si>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</si>
  <si>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Según cifras del tablero de control y reporte de  IVC, se registran 44 actuaciones administrativas.</t>
  </si>
  <si>
    <t>Según cifras del tablero de control y reporte de  IVC, se registran 68 actuaciones administrativas.</t>
  </si>
  <si>
    <t>12</t>
  </si>
  <si>
    <t>Terminar 300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</si>
  <si>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</si>
  <si>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</si>
  <si>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</si>
  <si>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Según cifras del tablero de control y reporte de IVC, se registran 55 actuaciones administrativas.</t>
  </si>
  <si>
    <t>Según cifras del tablero de control y reporte de IVC, se registran 27 actuaciones administrativas.</t>
  </si>
  <si>
    <t>13</t>
  </si>
  <si>
    <t>Realizar 72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</si>
  <si>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</si>
  <si>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</si>
  <si>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 xml:space="preserve">Acciones de control u operativos </t>
  </si>
  <si>
    <t>Acta de asistencia e informe del operativo</t>
  </si>
  <si>
    <t>Registros de operativos Alcaldía Local</t>
  </si>
  <si>
    <t>Se adjuntan 32 actas que corresponden a 62 IVC en materia de espacio público durante el trimestre, las cuales se encuetran cargadas el aplicativo de SG</t>
  </si>
  <si>
    <t>Se adjuntan 115 actas que corresponden a 115 IVC en materia de espacio público durante el trimestre, las cuales se encuetran cargadas el aplicativo de SGP y pantallazo del aplicativo</t>
  </si>
  <si>
    <t>Actas de Registros de Operativos Alcaldía Local</t>
  </si>
  <si>
    <t>14</t>
  </si>
  <si>
    <t>Realizar 102 operativos de inspección, vigilancia y control en materia de actividad económica.</t>
  </si>
  <si>
    <t>Acciones de control u operativos en materia actividad económica realizadas</t>
  </si>
  <si>
    <t>Número de Acciones de control u operativos en materia actividad económica realizadas</t>
  </si>
  <si>
    <t>Se adjuntan 110 actas que corresponden al mismo número de IVC debidamente registrados en el aplicativo de SGP</t>
  </si>
  <si>
    <t>Se adjuntan 64 actas que corresponden al mismo número de IVC debidamente registrados en el aplicativo de SGP y pantallazo del aplicativo</t>
  </si>
  <si>
    <t>15</t>
  </si>
  <si>
    <t>Realizar 20 operativos de inspección, vigilancia y control en materia de actividad ambiental</t>
  </si>
  <si>
    <t>Acciones de control u operativos en materia actividad ambiental realizadas</t>
  </si>
  <si>
    <t>Número de Acciones de control u operativos en materia actividad ambiental realizadas</t>
  </si>
  <si>
    <t>Se adjuntan 17 actas que corresponden a 29 IVC en materia ambiental durante el trimestre, las cuales se encuetran cargadas el aplicativo de SGP</t>
  </si>
  <si>
    <t>Se adjuntan 16 actas que corresponde al mismo número de IVC en materia ambiental durante el trimestre, las cuales se encuetran cargadas el aplicativo de SGP y pantallazo del aplicativo</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</si>
  <si>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</si>
  <si>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</si>
  <si>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</si>
  <si>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</si>
  <si>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</si>
  <si>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</si>
  <si>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</si>
  <si>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</si>
  <si>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2022</t>
  </si>
  <si>
    <t xml:space="preserve">Constante </t>
  </si>
  <si>
    <t>Porcentaje de buenas prácticas ambientales implementadas</t>
  </si>
  <si>
    <t>No programada</t>
  </si>
  <si>
    <t>Reporte de resultados de medición de los criterios ambientales</t>
  </si>
  <si>
    <t>Herramienta Oficina Asesora de Planeación</t>
  </si>
  <si>
    <t>Oficina Asesora de Planeación Institucional - Equipo de gestión ambiental</t>
  </si>
  <si>
    <t xml:space="preserve">La calificación se otorga teniendo en cuenta los siguientes parámetros: 
*Inspección ambiental ( ponderación 60%): La Alcaldía obtiene calificación de  85% .
*Indicadores agua, energía ( ponderación 20%): Información reportada hasta el mes de mayo de 2023.
* Reporte consumo de papel ( ponderación 10%): Información reportada a junio de 2023.
*Reporte ciclistas ( ponderación 10%): iInformación reportada a junio de 2023. </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</si>
  <si>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</si>
  <si>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</si>
  <si>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</si>
  <si>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</si>
  <si>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2022</t>
  </si>
  <si>
    <t>Porcentaje de planes de mejora sin vencimientos</t>
  </si>
  <si>
    <t>Reporte de acciones de mejora sin vencimiento</t>
  </si>
  <si>
    <t>MIMEC - SIG</t>
  </si>
  <si>
    <t>Oficina Asesora de Planeación Institucional - Equipo de planeación institucional y sectorial</t>
  </si>
  <si>
    <t xml:space="preserve">La alcaldía local cuenta con 0 acciones de mejora vencidas de las 6 acciones de mejora abiertas, lo que representa una ejecución de la meta del 100%. </t>
  </si>
  <si>
    <t>Reporte  MIMEC</t>
  </si>
  <si>
    <t>Reporte MIMEC</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</si>
  <si>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</si>
  <si>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</si>
  <si>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</si>
  <si>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</si>
  <si>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</si>
  <si>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100% meta 2022 Ley 1712/2014</t>
  </si>
  <si>
    <t>Porcentaje de requisitos cumplidos</t>
  </si>
  <si>
    <t>Reporte de actualización de la información en la página web de la alcaldía local</t>
  </si>
  <si>
    <t>Página Web Alcaldía Local</t>
  </si>
  <si>
    <t>Oficina Asesora de Comunicaciones</t>
  </si>
  <si>
    <t xml:space="preserve">No programada </t>
  </si>
  <si>
    <t xml:space="preserve">No. Total de Requisitos de Ley 1712 de 2014 </t>
  </si>
  <si>
    <t>Reporte comunicaciones II Trimestre 2023</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</si>
  <si>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</si>
  <si>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</si>
  <si>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</si>
  <si>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al menos dos personas de la alcaldía local / Número de capacitaciones convocadas) *100</t>
  </si>
  <si>
    <t>Eficacia</t>
  </si>
  <si>
    <t>Formato Evidencia de Reunión GDI-GPD-F029 diligenciado y presentación realizada</t>
  </si>
  <si>
    <t>Se realizó capacitación el 27 de marzo con los promotores de mejora sobre el Sistema de Gestión.</t>
  </si>
  <si>
    <t xml:space="preserve">Listado de asistencia </t>
  </si>
  <si>
    <t xml:space="preserve">Jornada de capacitación del 17 Mayo de 2023 </t>
  </si>
  <si>
    <t xml:space="preserve">Listado de Asistencia </t>
  </si>
  <si>
    <t>MT5</t>
  </si>
  <si>
    <t>Realizar dos jornadas de capacitación o entrenamiento por parte de los promotores de mejora sobre el sistema de gestión y/o los procesos, dirigidas al personal de planta y contratistas para el fortalecimiento del Modelo Integrado de Planeación y Gestión, de acuerdo con los lineamientos dados por la Oficina Asesora de Planeación</t>
  </si>
  <si>
    <t>Jornadas de capacitación sobre el sistema de gestión realizadas</t>
  </si>
  <si>
    <t>Número de jornadas de capacitación sobre el sistema de gestión realizadas / Número de jornadas de capacitación sobre el sistema de gestión esperadas</t>
  </si>
  <si>
    <t>https://gobiernobogota-my.sharepoint.com/:f:/g/personal/miguel_cardozo_gobiernobogota_gov_co/Em3Cl6hCPQhDioiu_JLgoPYBkPVfsju4ScZS7Z6vKKn1PQ?e=Q2RSJH</t>
  </si>
  <si>
    <t>Jornada de capacitación del dia 22 Junio de 2023</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</si>
  <si>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</si>
  <si>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</si>
  <si>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</si>
  <si>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2022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</si>
  <si>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</si>
  <si>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2022) X 100</t>
  </si>
  <si>
    <t>Reporte de respuestas a la ciudadania</t>
  </si>
  <si>
    <t xml:space="preserve">Reporte Aplicativo BOGOTA TE ESCUCHA </t>
  </si>
  <si>
    <t>Subsecretaria de Gestión Institucional - Grupo Oficina de atención a la Ciudadanía</t>
  </si>
  <si>
    <t>Se atendieron 21 requerimientos ciudadanos de la vigencia 2022, equivalentes al 100% de la meta</t>
  </si>
  <si>
    <t>MT7</t>
  </si>
  <si>
    <t>Dar respuesta al 80%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t>
  </si>
  <si>
    <t>(No. de respuestas efectuadas / No. requerimientos instaurados en la vigencia 2023 que deben tener respuesta) X 100</t>
  </si>
  <si>
    <t>Reporte Aplicativo BOGOTA TE ESCUCHA.</t>
  </si>
  <si>
    <t>Se atendiero 79 requerimientos ciudadanos de la vigencia 2022, equivalentes al 100% de la meta</t>
  </si>
  <si>
    <t>Total metas transversales (20%)</t>
  </si>
  <si>
    <t xml:space="preserve">Total plan de gestión </t>
  </si>
  <si>
    <t xml:space="preserve">Debido a las inconsistencias presentadas entre el reporte recibido en los  memorandos 20231300110163 ,20234600272223y 20234600252283 , no se reporta esta meta en este periodo y el mismo se realizara en el proximo periodo de acuerdo con las indicaciones </t>
  </si>
  <si>
    <t xml:space="preserve"> Debido a las inconsistencias presentadas entre el reporte recibido en los  memorandos 20231300110163 ,20234600272223y 20234600252283 , no se reporta esta meta en este periodo y el mismo se realizara en el proximo periodo de acuerdo con las indicaciones </t>
  </si>
  <si>
    <t xml:space="preserve">Meta no reportada </t>
  </si>
  <si>
    <t xml:space="preserve">Meta no programada </t>
  </si>
  <si>
    <t xml:space="preserve">Reporte requerimientos ciudadanos primer y segundo tirmestre </t>
  </si>
  <si>
    <t>31 de julio de 2028</t>
  </si>
  <si>
    <t xml:space="preserve">Reporte de requerimentos ciudadanos </t>
  </si>
  <si>
    <t>Para el segundo trimestre de la vigencia 2023, el Plan de Gestión de la Alcaldia Local alcanzó un nivel de desempeño del 95,85 % y del 91,25% acumulado para la vigencia</t>
  </si>
  <si>
    <t>31 de octubre de 2023</t>
  </si>
  <si>
    <t xml:space="preserve">N programada </t>
  </si>
  <si>
    <t>Reporte Mimec</t>
  </si>
  <si>
    <t xml:space="preserve">La alcaldía local cuenta con 0 acciones de mejora vencidas de las 3 acciones de mejora abiertas, lo que representa una ejecución de la meta del 100%. </t>
  </si>
  <si>
    <t xml:space="preserve">Reporte oficina de comunicaciones </t>
  </si>
  <si>
    <t xml:space="preserve">Jornada de capacitacion 20 de septiembre </t>
  </si>
  <si>
    <t>Para el tercer  trimentre de la vigencia 2023 el FDLT realizó un avance del  16.7 % respecto al acumulado de dic 31  2022 Meta Cumplida.</t>
  </si>
  <si>
    <t>Reporte MUSI a corte junio 2023</t>
  </si>
  <si>
    <t>En el tercer trimestre de la vigencia 2023 el FDLT realizó avance de 93.73%  Meta Cumplida.</t>
  </si>
  <si>
    <t xml:space="preserve"> Reporte DGDL</t>
  </si>
  <si>
    <t>En el tercer trimestre de la vigencia 2023 el FDLT realizó avance de 55,16%  Meta Cumplida</t>
  </si>
  <si>
    <t>En el tercer trimetre de la vigencia 2023 el FDLT realizó avance de 86%  Meta Cumplida</t>
  </si>
  <si>
    <t>En el tercer trimetre de la vigencia 2023 el FDLT realizó avance de 47%  del presupuesto total  disponible de inversión directa de la vigencia. Meta Cumplida</t>
  </si>
  <si>
    <t>El 100% de los contratos publicados en SECOP se encuentran en SIPSE. Meta Cumplida</t>
  </si>
  <si>
    <t xml:space="preserve">El 99,67 % de los contratos registrados en Sipse se encuentran en ejecución, se encuentra en estado suscrito 1 contrato. </t>
  </si>
  <si>
    <t>La información del modulo de proyectos de SIPSE LOCAL se encuentra registrada y actualizada. Meta Cumplida</t>
  </si>
  <si>
    <t>Reporte Sipse</t>
  </si>
  <si>
    <t>al corte 30 de septiembre se llevan 4637 impulsos entre las cuatro inspecciones, segun el reporte enviado por la DGP, sin embargo las cifras no coinciden con lo que registra el aplicativo en el cual durante el trimestre se realizaron 5,470. Se anexan los pantallazos de evidencia, aún asi se reporta  Meta Cumplida.</t>
  </si>
  <si>
    <t>Reporte DGP</t>
  </si>
  <si>
    <t>al corte 30 de septiembre se registraron  888 fallos entre las cuatro inspecciones, logrando un porcentaje de cumplimiento del 82% de  fallos respecto a la meta. Cifra que no coincide con lo registrado en el aplicativo donde se reflejan 895 fallos durante el trimestre.</t>
  </si>
  <si>
    <t>a corte 30 de Septiembre  se reportan 43 actuaciones administrativas activas, faltaron 56 para cumplir la meta del III trimestre.</t>
  </si>
  <si>
    <t>a corte 30 de Septiembre  se reportaron 39 actuaciones administrativas en primera instancia, faltaron 66 para cumplir la meta del III trimestre, el trimestre anterior falto 48 para cumplir el 100%</t>
  </si>
  <si>
    <t>Según cifras el aplicativo se registran 92 IVC temática espacio público- Meta del trimestre cumplida- Meta de la vigencia cumplida</t>
  </si>
  <si>
    <t>Reporte Alcaldía Local - Área de Gestión Policiva</t>
  </si>
  <si>
    <t>Según cifras el aplicativo  se registran 73 a la fecha IVC temática actividad económica. Meta del trimestre y de la vigencia Cumplida.</t>
  </si>
  <si>
    <t>Según cifras el aplicativo se registran 27  IVC temática ambiental- Meta del trimestre cumplida y meta de la vigencia Cumplida.</t>
  </si>
  <si>
    <t>Respuesta a requerimientos ciudadanos No 20234600378473</t>
  </si>
  <si>
    <t>No  programada ya que la meta se cumplio en el primer trimestre según radicado No 20234600272223*</t>
  </si>
  <si>
    <t xml:space="preserve">Rta a requerimientos ciudadanos memorando NO 20234600272223 </t>
  </si>
  <si>
    <t>Para el tercer trimestre de la vigencia 2023, el Plan de Gestión de la Alcaldia Local alcanzó un nivel de desempeño del 92,67 % y del 93,43% acumulado para la vigencia</t>
  </si>
  <si>
    <t>Reporte requerimientos ciudadanos primer y segundo tirmestre rad,20234600272223</t>
  </si>
  <si>
    <t xml:space="preserve">Para el cuarto trimentre de la vigencia 2023 el FDLT realizó un avance del 18,20% respecto al acumulado de dic 31 2022, de acuerdo a reporte MUSI de corte Septiembre 2023 </t>
  </si>
  <si>
    <t>Reporte MUSI a corte septiembre 2023</t>
  </si>
  <si>
    <t>En el cuarto trimestre de la vigencia 2023 el FDLT realizó avance de 96,41%  Meta Cumplida.</t>
  </si>
  <si>
    <t>En el cuarto trimestre de la vigencia 2023 el FDLT realizó avance de 68,37%  Meta Cumplida.</t>
  </si>
  <si>
    <t>En el cuarto trimestre de la vigencia 2023 el FDLT realizó avance de 98,5%  Meta Cumplida.</t>
  </si>
  <si>
    <t>En el cuarto trimestre de la vigencia 2023 el FDLT realizó avance de 69%  Meta Cumplida.</t>
  </si>
  <si>
    <t xml:space="preserve">Para el cuarto trimestre de la vigencia 2023 se registraron 353 contratos en SECOP de los cuales 353 estan registrados en SIPSE , para un porcentaje de cumplimiento del 100%.  </t>
  </si>
  <si>
    <t xml:space="preserve">Para el cuarto trimestre de la vigencia 2023 se registraron 35 contratos  en estado suscrito o legalizado para un porcentaje de cumplimineto del 90,08%. </t>
  </si>
  <si>
    <t xml:space="preserve">Para el cuarto trimestre de la vigencia 2023 se registro un procentaje del 100 con información de resultados actualizada en SIPSE Local. </t>
  </si>
  <si>
    <t>Según cifras del reporte del reporte enviado por DGP se cumple con la meta del trimestre y de la vigencia con un total de 5773 de impulsos procesales entre las 4 inspecciones de la localidad. Cifra que no concuerda con lo registrado en aplicativo  de la Dirección de Gestión policiva donde se muestran 6862 impulsos en el trimestre entre las 4 inspecciones. Se adjunta pantallazo del aplicativo</t>
  </si>
  <si>
    <t>Según cifras del reporte del reporte enviado por DGP se cumple con la meta del trimestre y de la vigencia con un total de 1107 de fallos entre las 4 inspecciones de la localidad. Cifra que no concuerda con lo registrado en aplicativo  de la Dirección de Gestión policiva donde se muestran 1111 fallos en el trimestre entre las 4 inspecciones. Se adjunta pantallazo del aplicativo</t>
  </si>
  <si>
    <t>Según reporte de la DGP en el trimestre se realizaron 37 actuaciones administrativas terminadas por vía gubernativa</t>
  </si>
  <si>
    <t>Según reporte de la DGP en el trimestre se realizaron 14 actuaciones administrativas terminadas por vía gubernativa hasta la primera instancia.</t>
  </si>
  <si>
    <t>Se adjuntan actas que corresponden a  IVC en materia de espacio público durante el trimestre, las cuales se encuetran cargadas el aplicativo de SGP y pantallazo del aplicativo, Las cifras no coinciden con lo registrado en el aplicativo de la DGP</t>
  </si>
  <si>
    <t>Se adjuntan actas que corresponden a  IVC en materia de actividad económica durante el trimestre, las cuales se encuetran cargadas el aplicativo de SGP y pantallazo del aplicativo.  Las cifras no coinciden con lo registrado en el aplicativo de la DGP</t>
  </si>
  <si>
    <t>Se adjuntan actas que corresponden a IVC en materia de ambiental durante el trimestre, las cuales se encuetran cargadas el aplicativo de SGP y pantallazo del aplicativo.  Las cifras no coinciden con lo registrado en el aplicativo de la DGP</t>
  </si>
  <si>
    <t>La calificación se otorga teniendo en cuenta los siguientes parámetros:  
*Inspección ambiental ( ponderación 60%): La Alcaldía obtiene calificación de  88%
*Indicadores agua, energía ( ponderación 20%):   información reportada agua a septiembre de 2023.
* Reporte consumo de papel ( ponderación 10%):   información reportada a noviembre de 2023.
*Reporte ciclistas ( ponderación 10%):   información reportada a noviembre de 202</t>
  </si>
  <si>
    <t xml:space="preserve">Reporte meta ambiental </t>
  </si>
  <si>
    <t xml:space="preserve">La alcaldía local cuenta con 0 acciones de mejora vencidas de las 0 acciones de mejora abiertas, lo que representa una ejecución de la meta del 100%. </t>
  </si>
  <si>
    <t>Número de requisitos de la Ley 1712 de 2014 de publicación de la información cumplidos en la página web</t>
  </si>
  <si>
    <t>Radicado No 20244600003393 de  Oficina atencion a la ciudadania</t>
  </si>
  <si>
    <t xml:space="preserve">Según radicado No  20244600003393   de la Oficina de Atencion a la Ciudadania fueron dadas 62 respuestas de 77 requerimientos ciudadanos instaurados para el periodo </t>
  </si>
  <si>
    <t xml:space="preserve">Cumplimiento de la meta en 100%  acumulado para la vigencia 2023, conforme lo programado. </t>
  </si>
  <si>
    <t xml:space="preserve">Cumplimiento de la meta en 93,43%  acumulado para la vigencia 2023, conforme lo programado. </t>
  </si>
  <si>
    <t xml:space="preserve">Cumplimiento de la meta en 92,99%  acumulado para la vigencia 2023, conforme lo programado. </t>
  </si>
  <si>
    <t xml:space="preserve">No programada, según radicado No  20244600003393   de la Oficina de Atencion a la Ciudadania como respuesta a solicitud de requerimientos ciudadanos </t>
  </si>
  <si>
    <t>30 de enero de 2024</t>
  </si>
  <si>
    <t>Reporte DGP
 Radicado No 20242200025083  y 20242200005113</t>
  </si>
  <si>
    <t xml:space="preserve">Cumplimiento de la meta en 95%  acumulado para la vigencia 2023, conforme lo programado. </t>
  </si>
  <si>
    <t xml:space="preserve">Cumplimiento de la meta en 68,57%  acumulado para la vigencia 2023, conforme lo programado. </t>
  </si>
  <si>
    <t xml:space="preserve">Cumplimiento de la meta en 45%  acumulado para la vigencia 2023, conforme lo programado. </t>
  </si>
  <si>
    <t>Para el cuarto trimestre de la vigencia 2023, el Plan de Gestión de la Alcaldia Local alcanzó un nivel de desempeño del 92,62 % y del 94,74%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</si>
</sst>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rgb="FF9C0006"/>
      <name val="Calibri"/>
      <family val="2"/>
      <scheme val="minor"/>
    </font>
    <font>
      <sz val="11"/>
      <color rgb="FF000000"/>
      <name val="Calibri Light"/>
      <family val="2"/>
    </font>
    <font>
      <sz val="11"/>
      <color theme="1"/>
      <name val="Calibri Light"/>
      <family val="2"/>
    </font>
    <font>
      <sz val="11"/>
      <name val="Calibri Light"/>
      <family val="2"/>
    </font>
    <font>
      <sz val="11"/>
      <color rgb="FF0070C0"/>
      <name val="Calibri Light"/>
      <family val="2"/>
    </font>
    <font>
      <sz val="11"/>
      <color theme="1"/>
      <name val="Calibri Light"/>
      <family val="2"/>
    </font>
    <font>
      <sz val="11"/>
      <color rgb="FF000000"/>
      <name val="Calibri Light"/>
      <family val="2"/>
    </font>
    <font>
      <u/>
      <sz val="11"/>
      <color theme="10"/>
      <name val="Calibri"/>
      <family val="2"/>
      <scheme val="minor"/>
    </font>
    <font>
      <sz val="11"/>
      <color rgb="FF0070C0"/>
      <name val="Calibri"/>
      <family val="2"/>
    </font>
    <font>
      <sz val="11"/>
      <color theme="4" tint="-0.249977111117893"/>
      <name val="Calibri"/>
      <family val="2"/>
      <charset val="1"/>
    </font>
    <font>
      <sz val="11"/>
      <color theme="4" tint="-0.249977111117893"/>
      <name val="Calibri Light"/>
      <family val="2"/>
      <scheme val="major"/>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C7C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3" fillId="0" borderId="0" applyFont="0" applyFill="0" applyBorder="0" applyAlignment="0" applyProtection="0"/>
    <xf numFmtId="0" fontId="13" fillId="10" borderId="0" applyNumberFormat="0" applyBorder="0" applyAlignment="0" applyProtection="0"/>
    <xf numFmtId="0" fontId="20" fillId="0" borderId="0" applyNumberFormat="0" applyFill="0" applyBorder="0" applyAlignment="0" applyProtection="0"/>
  </cellStyleXfs>
  <cellXfs count="155">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1" xfId="0" applyFont="1" applyBorder="1" applyAlignment="1">
      <alignment horizontal="left" vertical="top" wrapText="1"/>
    </xf>
    <xf numFmtId="0" fontId="14" fillId="0" borderId="12" xfId="0" applyFont="1" applyBorder="1" applyAlignment="1">
      <alignment horizontal="center" vertical="center" wrapText="1"/>
    </xf>
    <xf numFmtId="0" fontId="15" fillId="0" borderId="1" xfId="0" applyFont="1" applyBorder="1" applyAlignment="1" applyProtection="1">
      <alignment horizontal="left" vertical="center" wrapText="1"/>
      <protection hidden="1"/>
    </xf>
    <xf numFmtId="9" fontId="15" fillId="0" borderId="1" xfId="0" applyNumberFormat="1" applyFont="1" applyBorder="1" applyAlignment="1" applyProtection="1">
      <alignment horizontal="center" vertical="center" wrapText="1"/>
      <protection hidden="1"/>
    </xf>
    <xf numFmtId="0" fontId="15" fillId="0" borderId="1" xfId="0" applyFont="1" applyBorder="1" applyAlignment="1" applyProtection="1">
      <alignment horizontal="center" vertical="center" wrapText="1"/>
      <protection hidden="1"/>
    </xf>
    <xf numFmtId="10" fontId="15" fillId="0" borderId="1" xfId="0" applyNumberFormat="1" applyFont="1" applyBorder="1" applyAlignment="1" applyProtection="1">
      <alignment horizontal="center" vertical="center" wrapText="1"/>
      <protection hidden="1"/>
    </xf>
    <xf numFmtId="0" fontId="14" fillId="0" borderId="1" xfId="0" applyFont="1" applyBorder="1" applyAlignment="1">
      <alignment horizontal="left" vertical="center" wrapText="1"/>
    </xf>
    <xf numFmtId="9"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9" fontId="15" fillId="0" borderId="1" xfId="0" applyNumberFormat="1" applyFont="1" applyBorder="1" applyAlignment="1">
      <alignment horizontal="center" vertical="center" wrapText="1"/>
    </xf>
    <xf numFmtId="0" fontId="15" fillId="0" borderId="13" xfId="0" applyFont="1" applyBorder="1" applyAlignment="1" applyProtection="1">
      <alignment horizontal="left" vertical="center" wrapText="1"/>
      <protection hidden="1"/>
    </xf>
    <xf numFmtId="0" fontId="15" fillId="0" borderId="13" xfId="0" applyFont="1" applyBorder="1" applyAlignment="1">
      <alignment horizontal="left" vertical="center" wrapText="1"/>
    </xf>
    <xf numFmtId="0" fontId="14" fillId="0" borderId="3" xfId="0" applyFont="1" applyBorder="1" applyAlignment="1">
      <alignment horizontal="left" vertical="center" wrapText="1"/>
    </xf>
    <xf numFmtId="0" fontId="15" fillId="0" borderId="3" xfId="0" applyFont="1" applyBorder="1" applyAlignment="1" applyProtection="1">
      <alignment horizontal="left" vertical="center" wrapText="1"/>
      <protection hidden="1"/>
    </xf>
    <xf numFmtId="0" fontId="16" fillId="0" borderId="1" xfId="0" applyFont="1" applyBorder="1" applyAlignment="1" applyProtection="1">
      <alignment horizontal="left" vertical="center" wrapText="1"/>
      <protection hidden="1"/>
    </xf>
    <xf numFmtId="0" fontId="16" fillId="0" borderId="3" xfId="0" applyFont="1" applyBorder="1" applyAlignment="1" applyProtection="1">
      <alignment horizontal="left" vertical="center" wrapText="1"/>
      <protection hidden="1"/>
    </xf>
    <xf numFmtId="0" fontId="16" fillId="0" borderId="3" xfId="2" applyFont="1" applyFill="1" applyBorder="1" applyAlignment="1" applyProtection="1">
      <alignment horizontal="left" vertical="center" wrapText="1"/>
      <protection hidden="1"/>
    </xf>
    <xf numFmtId="0" fontId="14" fillId="0" borderId="14" xfId="0" applyFont="1" applyBorder="1" applyAlignment="1">
      <alignment horizontal="left" vertical="center" wrapText="1"/>
    </xf>
    <xf numFmtId="1" fontId="14"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0" fontId="17" fillId="0" borderId="12" xfId="0" applyFont="1" applyBorder="1" applyAlignment="1">
      <alignment horizontal="center" vertical="center" wrapText="1"/>
    </xf>
    <xf numFmtId="0" fontId="17" fillId="0" borderId="12" xfId="0" applyFont="1" applyBorder="1" applyAlignment="1">
      <alignment horizontal="left" vertical="center" wrapText="1"/>
    </xf>
    <xf numFmtId="9" fontId="17" fillId="0" borderId="12" xfId="0" applyNumberFormat="1" applyFont="1" applyBorder="1" applyAlignment="1">
      <alignment horizontal="left" vertical="center" wrapText="1"/>
    </xf>
    <xf numFmtId="0" fontId="17" fillId="0" borderId="11" xfId="0" applyFont="1" applyBorder="1" applyAlignment="1">
      <alignment horizontal="center" vertical="center" wrapText="1"/>
    </xf>
    <xf numFmtId="9" fontId="17" fillId="0" borderId="11" xfId="1" applyFont="1" applyBorder="1" applyAlignment="1">
      <alignment horizontal="center" vertical="center" wrapText="1"/>
    </xf>
    <xf numFmtId="9" fontId="17" fillId="0" borderId="1" xfId="1" applyFont="1" applyBorder="1" applyAlignment="1">
      <alignment horizontal="center" vertical="center" wrapText="1"/>
    </xf>
    <xf numFmtId="0" fontId="17" fillId="0" borderId="1" xfId="0" applyFont="1" applyBorder="1" applyAlignment="1">
      <alignment horizontal="left" vertical="center" wrapText="1"/>
    </xf>
    <xf numFmtId="0" fontId="17" fillId="0" borderId="8" xfId="0" applyFont="1" applyBorder="1" applyAlignment="1">
      <alignment horizontal="left" vertical="center" wrapText="1"/>
    </xf>
    <xf numFmtId="9" fontId="1" fillId="0" borderId="1" xfId="1" applyFont="1" applyBorder="1" applyAlignment="1">
      <alignment horizontal="justify" vertical="center" wrapText="1"/>
    </xf>
    <xf numFmtId="0" fontId="17" fillId="0" borderId="1" xfId="0" applyFont="1" applyBorder="1" applyAlignment="1">
      <alignment horizontal="center" vertical="center" wrapText="1"/>
    </xf>
    <xf numFmtId="9" fontId="17" fillId="0" borderId="11" xfId="1" applyFont="1" applyFill="1" applyBorder="1" applyAlignment="1">
      <alignment horizontal="center" vertical="center" wrapText="1"/>
    </xf>
    <xf numFmtId="9" fontId="17" fillId="0" borderId="1" xfId="1" applyFont="1" applyFill="1" applyBorder="1" applyAlignment="1">
      <alignment horizontal="center" vertical="center" wrapText="1"/>
    </xf>
    <xf numFmtId="1" fontId="17" fillId="0" borderId="11" xfId="1" applyNumberFormat="1" applyFont="1" applyBorder="1" applyAlignment="1">
      <alignment horizontal="center" vertical="center" wrapText="1"/>
    </xf>
    <xf numFmtId="1" fontId="17" fillId="0" borderId="11" xfId="0" applyNumberFormat="1" applyFont="1" applyBorder="1" applyAlignment="1">
      <alignment horizontal="center" vertical="center" wrapText="1"/>
    </xf>
    <xf numFmtId="1" fontId="17" fillId="0" borderId="1" xfId="1" applyNumberFormat="1" applyFont="1" applyBorder="1" applyAlignment="1">
      <alignment horizontal="center" vertical="center" wrapText="1"/>
    </xf>
    <xf numFmtId="9" fontId="4" fillId="0" borderId="1" xfId="1" applyFont="1" applyBorder="1" applyAlignment="1">
      <alignment horizontal="justify" vertical="center" wrapText="1"/>
    </xf>
    <xf numFmtId="0" fontId="19" fillId="0" borderId="0" xfId="0" applyFont="1"/>
    <xf numFmtId="9" fontId="4"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164" fontId="1" fillId="0" borderId="1" xfId="0"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164" fontId="4" fillId="0" borderId="1" xfId="0" applyNumberFormat="1" applyFont="1" applyBorder="1" applyAlignment="1">
      <alignment horizontal="justify" vertical="center" wrapText="1"/>
    </xf>
    <xf numFmtId="10" fontId="1" fillId="0" borderId="0" xfId="0" applyNumberFormat="1" applyFont="1" applyAlignment="1">
      <alignment wrapText="1"/>
    </xf>
    <xf numFmtId="10" fontId="4" fillId="0" borderId="1" xfId="1" applyNumberFormat="1" applyFont="1" applyBorder="1" applyAlignment="1">
      <alignment horizontal="justify" vertical="center" wrapText="1"/>
    </xf>
    <xf numFmtId="10" fontId="1" fillId="0" borderId="1" xfId="1" applyNumberFormat="1" applyFont="1" applyBorder="1" applyAlignment="1">
      <alignment horizontal="justify" vertical="center" wrapText="1"/>
    </xf>
    <xf numFmtId="10" fontId="6" fillId="3" borderId="1" xfId="0" applyNumberFormat="1" applyFont="1" applyFill="1" applyBorder="1" applyAlignment="1">
      <alignment wrapText="1"/>
    </xf>
    <xf numFmtId="9" fontId="6" fillId="3" borderId="1" xfId="0" applyNumberFormat="1" applyFont="1" applyFill="1" applyBorder="1" applyAlignment="1">
      <alignment wrapText="1"/>
    </xf>
    <xf numFmtId="10" fontId="8" fillId="2" borderId="1" xfId="0" applyNumberFormat="1" applyFont="1" applyFill="1" applyBorder="1" applyAlignment="1">
      <alignment wrapText="1"/>
    </xf>
    <xf numFmtId="0" fontId="1" fillId="9" borderId="1" xfId="0" applyFont="1" applyFill="1" applyBorder="1" applyAlignment="1">
      <alignment horizontal="justify" vertical="center" wrapText="1"/>
    </xf>
    <xf numFmtId="0" fontId="21" fillId="0" borderId="1" xfId="0" applyFont="1" applyBorder="1" applyAlignment="1">
      <alignment wrapText="1"/>
    </xf>
    <xf numFmtId="0" fontId="20" fillId="0" borderId="15" xfId="3" applyBorder="1" applyAlignment="1">
      <alignment vertical="center" wrapText="1"/>
    </xf>
    <xf numFmtId="0" fontId="4" fillId="0" borderId="11" xfId="0" applyFont="1" applyBorder="1" applyAlignment="1">
      <alignment horizontal="justify" vertical="center" wrapText="1"/>
    </xf>
    <xf numFmtId="0" fontId="4" fillId="0" borderId="3" xfId="0" applyFont="1" applyBorder="1" applyAlignment="1">
      <alignment horizontal="center" vertical="center" wrapText="1"/>
    </xf>
    <xf numFmtId="10" fontId="6" fillId="3" borderId="1" xfId="1" applyNumberFormat="1" applyFont="1" applyFill="1" applyBorder="1" applyAlignment="1">
      <alignment wrapText="1"/>
    </xf>
    <xf numFmtId="1" fontId="4" fillId="0" borderId="1" xfId="0" applyNumberFormat="1" applyFont="1" applyBorder="1" applyAlignment="1">
      <alignment horizontal="justify" vertical="center" wrapText="1"/>
    </xf>
    <xf numFmtId="164" fontId="4" fillId="9" borderId="1" xfId="1" applyNumberFormat="1" applyFont="1" applyFill="1" applyBorder="1" applyAlignment="1">
      <alignment horizontal="justify" vertical="center" wrapText="1"/>
    </xf>
    <xf numFmtId="164" fontId="1" fillId="9" borderId="1" xfId="0" applyNumberFormat="1" applyFont="1" applyFill="1" applyBorder="1" applyAlignment="1">
      <alignment horizontal="justify" vertical="center" wrapText="1"/>
    </xf>
    <xf numFmtId="9" fontId="4" fillId="9" borderId="1" xfId="1" applyFont="1" applyFill="1" applyBorder="1" applyAlignment="1">
      <alignment horizontal="justify" vertical="center" wrapText="1"/>
    </xf>
    <xf numFmtId="9" fontId="1" fillId="9" borderId="1" xfId="1" applyFont="1" applyFill="1" applyBorder="1" applyAlignment="1">
      <alignment horizontal="justify" vertical="center" wrapText="1"/>
    </xf>
    <xf numFmtId="0" fontId="4" fillId="9" borderId="1" xfId="0" applyFont="1" applyFill="1" applyBorder="1" applyAlignment="1">
      <alignment horizontal="justify" vertical="center" wrapText="1"/>
    </xf>
    <xf numFmtId="0" fontId="22" fillId="9" borderId="0" xfId="0" applyFont="1" applyFill="1" applyAlignment="1">
      <alignment vertical="center" wrapText="1"/>
    </xf>
    <xf numFmtId="0" fontId="1" fillId="9" borderId="0" xfId="0" applyFont="1" applyFill="1" applyAlignment="1">
      <alignment horizontal="center" vertical="center" wrapText="1"/>
    </xf>
    <xf numFmtId="0" fontId="1" fillId="9" borderId="0" xfId="0" applyFont="1" applyFill="1" applyAlignment="1">
      <alignment horizontal="justify" vertical="center" wrapText="1"/>
    </xf>
    <xf numFmtId="164" fontId="1" fillId="0" borderId="1" xfId="1" applyNumberFormat="1" applyFont="1" applyBorder="1" applyAlignment="1">
      <alignment horizontal="justify" vertical="center" wrapText="1"/>
    </xf>
    <xf numFmtId="164" fontId="6" fillId="3" borderId="1" xfId="1" applyNumberFormat="1" applyFont="1" applyFill="1" applyBorder="1" applyAlignment="1">
      <alignment wrapText="1"/>
    </xf>
    <xf numFmtId="164" fontId="4" fillId="0" borderId="1" xfId="1" applyNumberFormat="1" applyFont="1" applyBorder="1" applyAlignment="1">
      <alignment horizontal="justify" vertical="center" wrapText="1"/>
    </xf>
    <xf numFmtId="10" fontId="1" fillId="9" borderId="1" xfId="1" applyNumberFormat="1" applyFont="1" applyFill="1" applyBorder="1" applyAlignment="1">
      <alignment horizontal="justify" vertical="center" wrapText="1"/>
    </xf>
    <xf numFmtId="10" fontId="8" fillId="2" borderId="1" xfId="1" applyNumberFormat="1" applyFont="1" applyFill="1" applyBorder="1" applyAlignment="1">
      <alignment wrapText="1"/>
    </xf>
    <xf numFmtId="164" fontId="4" fillId="0" borderId="1" xfId="1" applyNumberFormat="1" applyFont="1" applyFill="1" applyBorder="1" applyAlignment="1">
      <alignment horizontal="justify" vertical="center" wrapText="1"/>
    </xf>
    <xf numFmtId="9" fontId="23" fillId="0" borderId="1" xfId="1" applyFont="1" applyBorder="1" applyAlignment="1">
      <alignment horizontal="justify" vertical="center" wrapText="1"/>
    </xf>
    <xf numFmtId="1" fontId="23" fillId="0" borderId="1" xfId="0" applyNumberFormat="1" applyFont="1" applyBorder="1" applyAlignment="1">
      <alignment horizontal="justify" vertical="center" wrapText="1"/>
    </xf>
    <xf numFmtId="9" fontId="23" fillId="9" borderId="1" xfId="1" applyFont="1" applyFill="1" applyBorder="1" applyAlignment="1">
      <alignment horizontal="justify" vertical="center" wrapText="1"/>
    </xf>
    <xf numFmtId="10" fontId="23" fillId="0" borderId="1" xfId="0" applyNumberFormat="1" applyFont="1" applyBorder="1" applyAlignment="1">
      <alignment horizontal="justify" vertical="center" wrapText="1"/>
    </xf>
    <xf numFmtId="10" fontId="23" fillId="9" borderId="1" xfId="1" applyNumberFormat="1" applyFont="1" applyFill="1" applyBorder="1" applyAlignment="1">
      <alignment horizontal="justify" vertical="center" wrapText="1"/>
    </xf>
    <xf numFmtId="10" fontId="23" fillId="0" borderId="1" xfId="1" applyNumberFormat="1" applyFont="1" applyBorder="1" applyAlignment="1">
      <alignment horizontal="justify"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8"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1" fillId="9" borderId="1" xfId="0" applyFont="1" applyFill="1" applyBorder="1" applyAlignment="1">
      <alignment horizontal="left"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1" fillId="0" borderId="1" xfId="0" applyFont="1" applyBorder="1" applyAlignment="1">
      <alignment vertical="center" wrapText="1"/>
    </xf>
  </cellXfs>
  <cellStyles count="4">
    <cellStyle name="Hyperlink" xfId="3" xr:uid="{00000000-000B-0000-0000-000008000000}"/>
    <cellStyle name="Incorrecto" xfId="2" builtinId="2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g/personal/miguel_cardozo_gobiernobogota_gov_co/Em3Cl6hCPQhDioiu_JLgoPYBkPVfsju4ScZS7Z6vKKn1PQ?e=Q2RSJH"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3"/>
  <sheetViews>
    <sheetView tabSelected="1" topLeftCell="H34" zoomScale="70" zoomScaleNormal="70" workbookViewId="0">
      <selection activeCell="AS32" sqref="AS32"/>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40.28515625" style="1" hidden="1" customWidth="1"/>
    <col min="26"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29" customFormat="1" ht="70.5" customHeight="1" x14ac:dyDescent="0.25">
      <c r="A1" s="116" t="s">
        <v>0</v>
      </c>
      <c r="B1" s="117"/>
      <c r="C1" s="117"/>
      <c r="D1" s="117"/>
      <c r="E1" s="117"/>
      <c r="F1" s="117"/>
      <c r="G1" s="117"/>
      <c r="H1" s="117"/>
      <c r="I1" s="117"/>
      <c r="J1" s="117"/>
      <c r="K1" s="117"/>
      <c r="L1" s="118" t="s">
        <v>1</v>
      </c>
      <c r="M1" s="118"/>
      <c r="N1" s="118"/>
      <c r="O1" s="118"/>
      <c r="P1" s="118"/>
    </row>
    <row r="2" spans="1:45" s="31" customFormat="1" ht="23.45" customHeight="1" x14ac:dyDescent="0.25">
      <c r="A2" s="120" t="s">
        <v>2</v>
      </c>
      <c r="B2" s="121"/>
      <c r="C2" s="121"/>
      <c r="D2" s="121"/>
      <c r="E2" s="121"/>
      <c r="F2" s="121"/>
      <c r="G2" s="121"/>
      <c r="H2" s="121"/>
      <c r="I2" s="121"/>
      <c r="J2" s="121"/>
      <c r="K2" s="121"/>
      <c r="L2" s="30"/>
      <c r="M2" s="30"/>
      <c r="N2" s="30"/>
      <c r="O2" s="30"/>
      <c r="P2" s="30"/>
    </row>
    <row r="3" spans="1:45" s="29" customFormat="1" x14ac:dyDescent="0.25"/>
    <row r="4" spans="1:45" s="29" customFormat="1" ht="29.1" customHeight="1" x14ac:dyDescent="0.25">
      <c r="F4" s="111" t="s">
        <v>3</v>
      </c>
      <c r="G4" s="112"/>
      <c r="H4" s="112"/>
      <c r="I4" s="112"/>
      <c r="J4" s="112"/>
      <c r="K4" s="113"/>
    </row>
    <row r="5" spans="1:45" s="29" customFormat="1" ht="15" customHeight="1" x14ac:dyDescent="0.25">
      <c r="F5" s="2" t="s">
        <v>4</v>
      </c>
      <c r="G5" s="2" t="s">
        <v>5</v>
      </c>
      <c r="H5" s="111" t="s">
        <v>6</v>
      </c>
      <c r="I5" s="112"/>
      <c r="J5" s="112"/>
      <c r="K5" s="113"/>
    </row>
    <row r="6" spans="1:45" s="29" customFormat="1" x14ac:dyDescent="0.25">
      <c r="F6" s="32">
        <v>1</v>
      </c>
      <c r="G6" s="32" t="s">
        <v>7</v>
      </c>
      <c r="H6" s="114" t="s">
        <v>8</v>
      </c>
      <c r="I6" s="114"/>
      <c r="J6" s="114"/>
      <c r="K6" s="114"/>
    </row>
    <row r="7" spans="1:45" s="29" customFormat="1" ht="66" customHeight="1" x14ac:dyDescent="0.25">
      <c r="F7" s="32">
        <v>2</v>
      </c>
      <c r="G7" s="32" t="s">
        <v>9</v>
      </c>
      <c r="H7" s="115" t="s">
        <v>10</v>
      </c>
      <c r="I7" s="114"/>
      <c r="J7" s="114"/>
      <c r="K7" s="114"/>
    </row>
    <row r="8" spans="1:45" s="29" customFormat="1" ht="68.25" customHeight="1" x14ac:dyDescent="0.25">
      <c r="F8" s="32">
        <v>3</v>
      </c>
      <c r="G8" s="32" t="s">
        <v>259</v>
      </c>
      <c r="H8" s="114" t="s">
        <v>261</v>
      </c>
      <c r="I8" s="114"/>
      <c r="J8" s="114"/>
      <c r="K8" s="114"/>
    </row>
    <row r="9" spans="1:45" s="29" customFormat="1" ht="57.75" customHeight="1" x14ac:dyDescent="0.25">
      <c r="F9" s="32">
        <v>4</v>
      </c>
      <c r="G9" s="32" t="s">
        <v>262</v>
      </c>
      <c r="H9" s="122" t="s">
        <v>291</v>
      </c>
      <c r="I9" s="122"/>
      <c r="J9" s="122"/>
      <c r="K9" s="122"/>
    </row>
    <row r="10" spans="1:45" s="29" customFormat="1" ht="51" customHeight="1" x14ac:dyDescent="0.25">
      <c r="F10" s="32">
        <v>5</v>
      </c>
      <c r="G10" s="32" t="s">
        <v>319</v>
      </c>
      <c r="H10" s="123" t="s">
        <v>324</v>
      </c>
      <c r="I10" s="123"/>
      <c r="J10" s="123"/>
      <c r="K10" s="123"/>
    </row>
    <row r="11" spans="1:45" s="29" customFormat="1" ht="68.25" customHeight="1" x14ac:dyDescent="0.25">
      <c r="F11" s="96"/>
      <c r="G11" s="96"/>
      <c r="H11" s="97"/>
      <c r="I11" s="97"/>
      <c r="J11" s="97"/>
      <c r="K11" s="97"/>
    </row>
    <row r="12" spans="1:45" s="29" customFormat="1" x14ac:dyDescent="0.25"/>
    <row r="13" spans="1:45" ht="14.45" customHeight="1" x14ac:dyDescent="0.25">
      <c r="A13" s="110" t="s">
        <v>11</v>
      </c>
      <c r="B13" s="110"/>
      <c r="C13" s="110" t="s">
        <v>12</v>
      </c>
      <c r="D13" s="110" t="s">
        <v>13</v>
      </c>
      <c r="E13" s="110"/>
      <c r="F13" s="110"/>
      <c r="G13" s="119" t="s">
        <v>14</v>
      </c>
      <c r="H13" s="119"/>
      <c r="I13" s="119"/>
      <c r="J13" s="119"/>
      <c r="K13" s="119"/>
      <c r="L13" s="119"/>
      <c r="M13" s="119"/>
      <c r="N13" s="119"/>
      <c r="O13" s="119"/>
      <c r="P13" s="119"/>
      <c r="Q13" s="119"/>
      <c r="R13" s="110" t="s">
        <v>15</v>
      </c>
      <c r="S13" s="110"/>
      <c r="T13" s="110"/>
      <c r="U13" s="110"/>
      <c r="V13" s="124" t="s">
        <v>16</v>
      </c>
      <c r="W13" s="125"/>
      <c r="X13" s="125"/>
      <c r="Y13" s="125"/>
      <c r="Z13" s="126"/>
      <c r="AA13" s="130" t="s">
        <v>17</v>
      </c>
      <c r="AB13" s="131"/>
      <c r="AC13" s="131"/>
      <c r="AD13" s="131"/>
      <c r="AE13" s="132"/>
      <c r="AF13" s="136" t="s">
        <v>18</v>
      </c>
      <c r="AG13" s="137"/>
      <c r="AH13" s="137"/>
      <c r="AI13" s="137"/>
      <c r="AJ13" s="138"/>
      <c r="AK13" s="142" t="s">
        <v>19</v>
      </c>
      <c r="AL13" s="143"/>
      <c r="AM13" s="143"/>
      <c r="AN13" s="143"/>
      <c r="AO13" s="144"/>
      <c r="AP13" s="148" t="s">
        <v>20</v>
      </c>
      <c r="AQ13" s="149"/>
      <c r="AR13" s="149"/>
      <c r="AS13" s="150"/>
    </row>
    <row r="14" spans="1:45" ht="14.45" customHeight="1" x14ac:dyDescent="0.25">
      <c r="A14" s="110"/>
      <c r="B14" s="110"/>
      <c r="C14" s="110"/>
      <c r="D14" s="110"/>
      <c r="E14" s="110"/>
      <c r="F14" s="110"/>
      <c r="G14" s="119"/>
      <c r="H14" s="119"/>
      <c r="I14" s="119"/>
      <c r="J14" s="119"/>
      <c r="K14" s="119"/>
      <c r="L14" s="119"/>
      <c r="M14" s="119"/>
      <c r="N14" s="119"/>
      <c r="O14" s="119"/>
      <c r="P14" s="119"/>
      <c r="Q14" s="119"/>
      <c r="R14" s="110"/>
      <c r="S14" s="110"/>
      <c r="T14" s="110"/>
      <c r="U14" s="110"/>
      <c r="V14" s="127"/>
      <c r="W14" s="128"/>
      <c r="X14" s="128"/>
      <c r="Y14" s="128"/>
      <c r="Z14" s="129"/>
      <c r="AA14" s="133"/>
      <c r="AB14" s="134"/>
      <c r="AC14" s="134"/>
      <c r="AD14" s="134"/>
      <c r="AE14" s="135"/>
      <c r="AF14" s="139"/>
      <c r="AG14" s="140"/>
      <c r="AH14" s="140"/>
      <c r="AI14" s="140"/>
      <c r="AJ14" s="141"/>
      <c r="AK14" s="145"/>
      <c r="AL14" s="146"/>
      <c r="AM14" s="146"/>
      <c r="AN14" s="146"/>
      <c r="AO14" s="147"/>
      <c r="AP14" s="151"/>
      <c r="AQ14" s="152"/>
      <c r="AR14" s="152"/>
      <c r="AS14" s="153"/>
    </row>
    <row r="15" spans="1:45" ht="45.75" thickBot="1" x14ac:dyDescent="0.3">
      <c r="A15" s="2" t="s">
        <v>21</v>
      </c>
      <c r="B15" s="2" t="s">
        <v>22</v>
      </c>
      <c r="C15" s="110"/>
      <c r="D15" s="2" t="s">
        <v>23</v>
      </c>
      <c r="E15" s="2" t="s">
        <v>24</v>
      </c>
      <c r="F15" s="2" t="s">
        <v>25</v>
      </c>
      <c r="G15" s="18" t="s">
        <v>26</v>
      </c>
      <c r="H15" s="18" t="s">
        <v>27</v>
      </c>
      <c r="I15" s="18" t="s">
        <v>28</v>
      </c>
      <c r="J15" s="18" t="s">
        <v>29</v>
      </c>
      <c r="K15" s="18" t="s">
        <v>30</v>
      </c>
      <c r="L15" s="18" t="s">
        <v>31</v>
      </c>
      <c r="M15" s="18" t="s">
        <v>32</v>
      </c>
      <c r="N15" s="18" t="s">
        <v>33</v>
      </c>
      <c r="O15" s="18" t="s">
        <v>34</v>
      </c>
      <c r="P15" s="18" t="s">
        <v>35</v>
      </c>
      <c r="Q15" s="18" t="s">
        <v>36</v>
      </c>
      <c r="R15" s="2" t="s">
        <v>37</v>
      </c>
      <c r="S15" s="2" t="s">
        <v>38</v>
      </c>
      <c r="T15" s="2" t="s">
        <v>39</v>
      </c>
      <c r="U15" s="2" t="s">
        <v>40</v>
      </c>
      <c r="V15" s="3" t="s">
        <v>41</v>
      </c>
      <c r="W15" s="3" t="s">
        <v>42</v>
      </c>
      <c r="X15" s="3" t="s">
        <v>43</v>
      </c>
      <c r="Y15" s="3" t="s">
        <v>44</v>
      </c>
      <c r="Z15" s="3" t="s">
        <v>45</v>
      </c>
      <c r="AA15" s="21" t="s">
        <v>41</v>
      </c>
      <c r="AB15" s="21" t="s">
        <v>42</v>
      </c>
      <c r="AC15" s="21" t="s">
        <v>43</v>
      </c>
      <c r="AD15" s="21" t="s">
        <v>44</v>
      </c>
      <c r="AE15" s="21" t="s">
        <v>45</v>
      </c>
      <c r="AF15" s="22" t="s">
        <v>41</v>
      </c>
      <c r="AG15" s="22" t="s">
        <v>42</v>
      </c>
      <c r="AH15" s="22" t="s">
        <v>43</v>
      </c>
      <c r="AI15" s="22" t="s">
        <v>44</v>
      </c>
      <c r="AJ15" s="22" t="s">
        <v>45</v>
      </c>
      <c r="AK15" s="23" t="s">
        <v>41</v>
      </c>
      <c r="AL15" s="23" t="s">
        <v>42</v>
      </c>
      <c r="AM15" s="23" t="s">
        <v>43</v>
      </c>
      <c r="AN15" s="23" t="s">
        <v>44</v>
      </c>
      <c r="AO15" s="23" t="s">
        <v>45</v>
      </c>
      <c r="AP15" s="4" t="s">
        <v>41</v>
      </c>
      <c r="AQ15" s="4" t="s">
        <v>42</v>
      </c>
      <c r="AR15" s="4" t="s">
        <v>43</v>
      </c>
      <c r="AS15" s="4" t="s">
        <v>44</v>
      </c>
    </row>
    <row r="16" spans="1:45" s="27" customFormat="1" ht="135" x14ac:dyDescent="0.25">
      <c r="A16" s="20">
        <v>4</v>
      </c>
      <c r="B16" s="19" t="s">
        <v>46</v>
      </c>
      <c r="C16" s="20" t="s">
        <v>47</v>
      </c>
      <c r="D16" s="24" t="s">
        <v>48</v>
      </c>
      <c r="E16" s="19" t="s">
        <v>49</v>
      </c>
      <c r="F16" s="19" t="s">
        <v>50</v>
      </c>
      <c r="G16" s="19" t="s">
        <v>51</v>
      </c>
      <c r="H16" s="33" t="s">
        <v>52</v>
      </c>
      <c r="I16" s="41" t="s">
        <v>53</v>
      </c>
      <c r="J16" s="34" t="s">
        <v>54</v>
      </c>
      <c r="K16" s="42" t="s">
        <v>55</v>
      </c>
      <c r="L16" s="40">
        <v>0</v>
      </c>
      <c r="M16" s="40">
        <v>0.02</v>
      </c>
      <c r="N16" s="40">
        <v>0.05</v>
      </c>
      <c r="O16" s="40">
        <v>0.1</v>
      </c>
      <c r="P16" s="40">
        <v>0.1</v>
      </c>
      <c r="Q16" s="43" t="s">
        <v>56</v>
      </c>
      <c r="R16" s="47" t="s">
        <v>57</v>
      </c>
      <c r="S16" s="39" t="s">
        <v>58</v>
      </c>
      <c r="T16" s="42" t="s">
        <v>59</v>
      </c>
      <c r="U16" s="52" t="s">
        <v>60</v>
      </c>
      <c r="V16" s="73">
        <f t="shared" ref="V16:V30" si="0">L16</f>
        <v>0</v>
      </c>
      <c r="W16" s="19" t="s">
        <v>61</v>
      </c>
      <c r="X16" s="75" t="s">
        <v>61</v>
      </c>
      <c r="Y16" s="19" t="s">
        <v>62</v>
      </c>
      <c r="Z16" s="19" t="s">
        <v>61</v>
      </c>
      <c r="AA16" s="73">
        <f t="shared" ref="AA16:AA30" si="1">M16</f>
        <v>0.02</v>
      </c>
      <c r="AB16" s="74">
        <v>9.6000000000000002E-2</v>
      </c>
      <c r="AC16" s="75">
        <f>IF(AB16/AA16&gt;100%,100%,AB16/AA16)</f>
        <v>1</v>
      </c>
      <c r="AD16" s="19" t="s">
        <v>63</v>
      </c>
      <c r="AE16" s="20" t="s">
        <v>64</v>
      </c>
      <c r="AF16" s="73">
        <f t="shared" ref="AF16:AF30" si="2">N16</f>
        <v>0.05</v>
      </c>
      <c r="AG16" s="98">
        <v>0.16700000000000001</v>
      </c>
      <c r="AH16" s="75">
        <f>IF(AG16/AF16&gt;100%,100%,AG16/AF16)</f>
        <v>1</v>
      </c>
      <c r="AI16" s="19" t="s">
        <v>268</v>
      </c>
      <c r="AJ16" s="19" t="s">
        <v>269</v>
      </c>
      <c r="AK16" s="73">
        <f t="shared" ref="AK16:AK30" si="3">O16</f>
        <v>0.1</v>
      </c>
      <c r="AL16" s="98">
        <v>0.182</v>
      </c>
      <c r="AM16" s="75">
        <f>IF(AL16/AK16&gt;100%,100%,AL16/AK16)</f>
        <v>1</v>
      </c>
      <c r="AN16" s="19" t="s">
        <v>293</v>
      </c>
      <c r="AO16" s="19" t="s">
        <v>294</v>
      </c>
      <c r="AP16" s="73">
        <f t="shared" ref="AP16:AP30" si="4">P16</f>
        <v>0.1</v>
      </c>
      <c r="AQ16" s="74">
        <f>AL16</f>
        <v>0.182</v>
      </c>
      <c r="AR16" s="75">
        <f>IF(AQ16/AP16&gt;100%,100%,AQ16/AP16)</f>
        <v>1</v>
      </c>
      <c r="AS16" s="19" t="s">
        <v>315</v>
      </c>
    </row>
    <row r="17" spans="1:45" s="27" customFormat="1" ht="90" x14ac:dyDescent="0.25">
      <c r="A17" s="20">
        <v>4</v>
      </c>
      <c r="B17" s="19" t="s">
        <v>46</v>
      </c>
      <c r="C17" s="20" t="s">
        <v>65</v>
      </c>
      <c r="D17" s="24" t="s">
        <v>66</v>
      </c>
      <c r="E17" s="19" t="s">
        <v>67</v>
      </c>
      <c r="F17" s="19" t="s">
        <v>50</v>
      </c>
      <c r="G17" s="19" t="s">
        <v>68</v>
      </c>
      <c r="H17" s="35" t="s">
        <v>69</v>
      </c>
      <c r="I17" s="36">
        <v>0.6</v>
      </c>
      <c r="J17" s="37" t="s">
        <v>54</v>
      </c>
      <c r="K17" s="42" t="s">
        <v>55</v>
      </c>
      <c r="L17" s="44">
        <v>0.12</v>
      </c>
      <c r="M17" s="44">
        <v>0.35</v>
      </c>
      <c r="N17" s="44">
        <v>0.51</v>
      </c>
      <c r="O17" s="44">
        <v>0.72</v>
      </c>
      <c r="P17" s="44">
        <v>0.72</v>
      </c>
      <c r="Q17" s="45" t="s">
        <v>70</v>
      </c>
      <c r="R17" s="48" t="s">
        <v>71</v>
      </c>
      <c r="S17" s="35" t="s">
        <v>72</v>
      </c>
      <c r="T17" s="42" t="s">
        <v>59</v>
      </c>
      <c r="U17" s="46" t="s">
        <v>60</v>
      </c>
      <c r="V17" s="73">
        <f t="shared" si="0"/>
        <v>0.12</v>
      </c>
      <c r="W17" s="73">
        <v>0.76400000000000001</v>
      </c>
      <c r="X17" s="75">
        <f t="shared" ref="X17:X30" si="5">IF(W17/V17&gt;100%,100%,W17/V17)</f>
        <v>1</v>
      </c>
      <c r="Y17" s="19" t="s">
        <v>73</v>
      </c>
      <c r="Z17" s="19" t="s">
        <v>74</v>
      </c>
      <c r="AA17" s="73">
        <f t="shared" si="1"/>
        <v>0.35</v>
      </c>
      <c r="AB17" s="74">
        <v>0.88900000000000001</v>
      </c>
      <c r="AC17" s="75">
        <f t="shared" ref="AC17:AC30" si="6">IF(AB17/AA17&gt;100%,100%,AB17/AA17)</f>
        <v>1</v>
      </c>
      <c r="AD17" s="19" t="s">
        <v>75</v>
      </c>
      <c r="AE17" s="20" t="s">
        <v>64</v>
      </c>
      <c r="AF17" s="73">
        <f t="shared" si="2"/>
        <v>0.51</v>
      </c>
      <c r="AG17" s="98">
        <v>0.93730000000000002</v>
      </c>
      <c r="AH17" s="75">
        <f t="shared" ref="AH17:AH30" si="7">IF(AG17/AF17&gt;100%,100%,AG17/AF17)</f>
        <v>1</v>
      </c>
      <c r="AI17" s="19" t="s">
        <v>270</v>
      </c>
      <c r="AJ17" s="19" t="s">
        <v>271</v>
      </c>
      <c r="AK17" s="73">
        <f t="shared" si="3"/>
        <v>0.72</v>
      </c>
      <c r="AL17" s="98">
        <v>0.96409999999999996</v>
      </c>
      <c r="AM17" s="75">
        <f t="shared" ref="AM17:AM30" si="8">IF(AL17/AK17&gt;100%,100%,AL17/AK17)</f>
        <v>1</v>
      </c>
      <c r="AN17" s="19" t="s">
        <v>295</v>
      </c>
      <c r="AO17" s="19" t="s">
        <v>271</v>
      </c>
      <c r="AP17" s="73">
        <f t="shared" si="4"/>
        <v>0.72</v>
      </c>
      <c r="AQ17" s="74">
        <f t="shared" ref="AQ17:AQ20" si="9">AL17</f>
        <v>0.96409999999999996</v>
      </c>
      <c r="AR17" s="75">
        <f t="shared" ref="AR17:AR30" si="10">IF(AQ17/AP17&gt;100%,100%,AQ17/AP17)</f>
        <v>1</v>
      </c>
      <c r="AS17" s="19" t="s">
        <v>315</v>
      </c>
    </row>
    <row r="18" spans="1:45" s="27" customFormat="1" ht="120" x14ac:dyDescent="0.25">
      <c r="A18" s="20">
        <v>4</v>
      </c>
      <c r="B18" s="19" t="s">
        <v>46</v>
      </c>
      <c r="C18" s="20" t="s">
        <v>65</v>
      </c>
      <c r="D18" s="24" t="s">
        <v>76</v>
      </c>
      <c r="E18" s="19" t="s">
        <v>77</v>
      </c>
      <c r="F18" s="19" t="s">
        <v>50</v>
      </c>
      <c r="G18" s="19" t="s">
        <v>78</v>
      </c>
      <c r="H18" s="35" t="s">
        <v>79</v>
      </c>
      <c r="I18" s="36">
        <v>0.6</v>
      </c>
      <c r="J18" s="37" t="s">
        <v>54</v>
      </c>
      <c r="K18" s="42" t="s">
        <v>55</v>
      </c>
      <c r="L18" s="40">
        <v>0.12</v>
      </c>
      <c r="M18" s="40">
        <v>0.34</v>
      </c>
      <c r="N18" s="40">
        <v>0.51</v>
      </c>
      <c r="O18" s="40">
        <v>0.68</v>
      </c>
      <c r="P18" s="40">
        <v>0.68</v>
      </c>
      <c r="Q18" s="45" t="s">
        <v>70</v>
      </c>
      <c r="R18" s="48" t="s">
        <v>71</v>
      </c>
      <c r="S18" s="35" t="s">
        <v>72</v>
      </c>
      <c r="T18" s="42" t="s">
        <v>59</v>
      </c>
      <c r="U18" s="46" t="s">
        <v>60</v>
      </c>
      <c r="V18" s="73">
        <f t="shared" si="0"/>
        <v>0.12</v>
      </c>
      <c r="W18" s="75">
        <v>0.32400000000000001</v>
      </c>
      <c r="X18" s="75">
        <f t="shared" si="5"/>
        <v>1</v>
      </c>
      <c r="Y18" s="19" t="s">
        <v>80</v>
      </c>
      <c r="Z18" s="19" t="s">
        <v>74</v>
      </c>
      <c r="AA18" s="73">
        <f t="shared" si="1"/>
        <v>0.34</v>
      </c>
      <c r="AB18" s="74">
        <v>0.38700000000000001</v>
      </c>
      <c r="AC18" s="75">
        <f t="shared" si="6"/>
        <v>1</v>
      </c>
      <c r="AD18" s="19" t="s">
        <v>81</v>
      </c>
      <c r="AE18" s="20" t="s">
        <v>64</v>
      </c>
      <c r="AF18" s="73">
        <f t="shared" si="2"/>
        <v>0.51</v>
      </c>
      <c r="AG18" s="98">
        <v>0.55159999999999998</v>
      </c>
      <c r="AH18" s="75">
        <f t="shared" si="7"/>
        <v>1</v>
      </c>
      <c r="AI18" s="19" t="s">
        <v>272</v>
      </c>
      <c r="AJ18" s="19" t="s">
        <v>271</v>
      </c>
      <c r="AK18" s="73">
        <f t="shared" si="3"/>
        <v>0.68</v>
      </c>
      <c r="AL18" s="98">
        <v>0.68369999999999997</v>
      </c>
      <c r="AM18" s="75">
        <f t="shared" si="8"/>
        <v>1</v>
      </c>
      <c r="AN18" s="19" t="s">
        <v>296</v>
      </c>
      <c r="AO18" s="19" t="s">
        <v>271</v>
      </c>
      <c r="AP18" s="73">
        <f t="shared" si="4"/>
        <v>0.68</v>
      </c>
      <c r="AQ18" s="74">
        <f t="shared" si="9"/>
        <v>0.68369999999999997</v>
      </c>
      <c r="AR18" s="75">
        <f t="shared" si="10"/>
        <v>1</v>
      </c>
      <c r="AS18" s="19" t="s">
        <v>315</v>
      </c>
    </row>
    <row r="19" spans="1:45" s="27" customFormat="1" ht="90" x14ac:dyDescent="0.25">
      <c r="A19" s="20">
        <v>4</v>
      </c>
      <c r="B19" s="19" t="s">
        <v>46</v>
      </c>
      <c r="C19" s="20" t="s">
        <v>65</v>
      </c>
      <c r="D19" s="24" t="s">
        <v>82</v>
      </c>
      <c r="E19" s="19" t="s">
        <v>83</v>
      </c>
      <c r="F19" s="19" t="s">
        <v>50</v>
      </c>
      <c r="G19" s="19" t="s">
        <v>84</v>
      </c>
      <c r="H19" s="35" t="s">
        <v>85</v>
      </c>
      <c r="I19" s="38">
        <v>0.96489999999999998</v>
      </c>
      <c r="J19" s="37" t="s">
        <v>54</v>
      </c>
      <c r="K19" s="42" t="s">
        <v>55</v>
      </c>
      <c r="L19" s="40">
        <v>0.25</v>
      </c>
      <c r="M19" s="40">
        <v>0.5</v>
      </c>
      <c r="N19" s="40">
        <v>0.7</v>
      </c>
      <c r="O19" s="54">
        <v>0.98499999999999999</v>
      </c>
      <c r="P19" s="54">
        <v>0.98499999999999999</v>
      </c>
      <c r="Q19" s="45" t="s">
        <v>70</v>
      </c>
      <c r="R19" s="48" t="s">
        <v>71</v>
      </c>
      <c r="S19" s="35" t="s">
        <v>72</v>
      </c>
      <c r="T19" s="42" t="s">
        <v>59</v>
      </c>
      <c r="U19" s="46" t="s">
        <v>60</v>
      </c>
      <c r="V19" s="73">
        <f t="shared" si="0"/>
        <v>0.25</v>
      </c>
      <c r="W19" s="75">
        <v>0.34200000000000003</v>
      </c>
      <c r="X19" s="75">
        <f t="shared" si="5"/>
        <v>1</v>
      </c>
      <c r="Y19" s="19" t="s">
        <v>86</v>
      </c>
      <c r="Z19" s="19" t="s">
        <v>74</v>
      </c>
      <c r="AA19" s="73">
        <f t="shared" si="1"/>
        <v>0.5</v>
      </c>
      <c r="AB19" s="74">
        <v>0.82699999999999996</v>
      </c>
      <c r="AC19" s="75">
        <f t="shared" si="6"/>
        <v>1</v>
      </c>
      <c r="AD19" s="19" t="s">
        <v>87</v>
      </c>
      <c r="AE19" s="20" t="s">
        <v>64</v>
      </c>
      <c r="AF19" s="73">
        <f t="shared" si="2"/>
        <v>0.7</v>
      </c>
      <c r="AG19" s="98">
        <v>0.86</v>
      </c>
      <c r="AH19" s="75">
        <f t="shared" si="7"/>
        <v>1</v>
      </c>
      <c r="AI19" s="19" t="s">
        <v>273</v>
      </c>
      <c r="AJ19" s="19" t="s">
        <v>271</v>
      </c>
      <c r="AK19" s="73">
        <f t="shared" si="3"/>
        <v>0.98499999999999999</v>
      </c>
      <c r="AL19" s="98">
        <v>1</v>
      </c>
      <c r="AM19" s="75">
        <f t="shared" si="8"/>
        <v>1</v>
      </c>
      <c r="AN19" s="19" t="s">
        <v>297</v>
      </c>
      <c r="AO19" s="19" t="s">
        <v>271</v>
      </c>
      <c r="AP19" s="73">
        <f t="shared" si="4"/>
        <v>0.98499999999999999</v>
      </c>
      <c r="AQ19" s="74">
        <f t="shared" si="9"/>
        <v>1</v>
      </c>
      <c r="AR19" s="75">
        <f t="shared" si="10"/>
        <v>1</v>
      </c>
      <c r="AS19" s="19" t="s">
        <v>315</v>
      </c>
    </row>
    <row r="20" spans="1:45" s="27" customFormat="1" ht="90" x14ac:dyDescent="0.25">
      <c r="A20" s="20">
        <v>4</v>
      </c>
      <c r="B20" s="19" t="s">
        <v>46</v>
      </c>
      <c r="C20" s="20" t="s">
        <v>65</v>
      </c>
      <c r="D20" s="24" t="s">
        <v>88</v>
      </c>
      <c r="E20" s="19" t="s">
        <v>89</v>
      </c>
      <c r="F20" s="19" t="s">
        <v>50</v>
      </c>
      <c r="G20" s="19" t="s">
        <v>90</v>
      </c>
      <c r="H20" s="39" t="s">
        <v>91</v>
      </c>
      <c r="I20" s="40">
        <v>0.25</v>
      </c>
      <c r="J20" s="41" t="s">
        <v>54</v>
      </c>
      <c r="K20" s="42" t="s">
        <v>55</v>
      </c>
      <c r="L20" s="40">
        <v>0.08</v>
      </c>
      <c r="M20" s="40">
        <v>0.2</v>
      </c>
      <c r="N20" s="40">
        <v>0.3</v>
      </c>
      <c r="O20" s="40">
        <v>0.55000000000000004</v>
      </c>
      <c r="P20" s="40">
        <v>0.55000000000000004</v>
      </c>
      <c r="Q20" s="43" t="s">
        <v>70</v>
      </c>
      <c r="R20" s="47" t="s">
        <v>71</v>
      </c>
      <c r="S20" s="35" t="s">
        <v>72</v>
      </c>
      <c r="T20" s="42" t="s">
        <v>59</v>
      </c>
      <c r="U20" s="46" t="s">
        <v>60</v>
      </c>
      <c r="V20" s="73">
        <f t="shared" si="0"/>
        <v>0.08</v>
      </c>
      <c r="W20" s="75">
        <v>2.63E-2</v>
      </c>
      <c r="X20" s="75">
        <f t="shared" si="5"/>
        <v>0.32874999999999999</v>
      </c>
      <c r="Y20" s="19" t="s">
        <v>92</v>
      </c>
      <c r="Z20" s="19" t="s">
        <v>74</v>
      </c>
      <c r="AA20" s="73">
        <f t="shared" si="1"/>
        <v>0.2</v>
      </c>
      <c r="AB20" s="74">
        <v>0.25679999999999997</v>
      </c>
      <c r="AC20" s="75">
        <f t="shared" si="6"/>
        <v>1</v>
      </c>
      <c r="AD20" s="19" t="s">
        <v>93</v>
      </c>
      <c r="AE20" s="20" t="s">
        <v>64</v>
      </c>
      <c r="AF20" s="73">
        <f t="shared" si="2"/>
        <v>0.3</v>
      </c>
      <c r="AG20" s="98">
        <v>0.47</v>
      </c>
      <c r="AH20" s="75">
        <f t="shared" si="7"/>
        <v>1</v>
      </c>
      <c r="AI20" s="19" t="s">
        <v>274</v>
      </c>
      <c r="AJ20" s="19" t="s">
        <v>271</v>
      </c>
      <c r="AK20" s="73">
        <f t="shared" si="3"/>
        <v>0.55000000000000004</v>
      </c>
      <c r="AL20" s="98">
        <v>0.69</v>
      </c>
      <c r="AM20" s="75">
        <f t="shared" si="8"/>
        <v>1</v>
      </c>
      <c r="AN20" s="19" t="s">
        <v>298</v>
      </c>
      <c r="AO20" s="19" t="s">
        <v>271</v>
      </c>
      <c r="AP20" s="73">
        <f t="shared" si="4"/>
        <v>0.55000000000000004</v>
      </c>
      <c r="AQ20" s="74">
        <f t="shared" si="9"/>
        <v>0.69</v>
      </c>
      <c r="AR20" s="75">
        <f t="shared" si="10"/>
        <v>1</v>
      </c>
      <c r="AS20" s="19" t="s">
        <v>315</v>
      </c>
    </row>
    <row r="21" spans="1:45" s="27" customFormat="1" ht="90" x14ac:dyDescent="0.25">
      <c r="A21" s="20">
        <v>4</v>
      </c>
      <c r="B21" s="19" t="s">
        <v>46</v>
      </c>
      <c r="C21" s="20" t="s">
        <v>65</v>
      </c>
      <c r="D21" s="24" t="s">
        <v>94</v>
      </c>
      <c r="E21" s="19" t="s">
        <v>95</v>
      </c>
      <c r="F21" s="19" t="s">
        <v>96</v>
      </c>
      <c r="G21" s="19" t="s">
        <v>97</v>
      </c>
      <c r="H21" s="35" t="s">
        <v>98</v>
      </c>
      <c r="I21" s="36">
        <v>0.95</v>
      </c>
      <c r="J21" s="37" t="s">
        <v>99</v>
      </c>
      <c r="K21" s="42" t="s">
        <v>55</v>
      </c>
      <c r="L21" s="40">
        <v>0.98</v>
      </c>
      <c r="M21" s="40">
        <v>1</v>
      </c>
      <c r="N21" s="40">
        <v>1</v>
      </c>
      <c r="O21" s="40">
        <v>1</v>
      </c>
      <c r="P21" s="40">
        <v>1</v>
      </c>
      <c r="Q21" s="45" t="s">
        <v>70</v>
      </c>
      <c r="R21" s="48" t="s">
        <v>100</v>
      </c>
      <c r="S21" s="35" t="s">
        <v>101</v>
      </c>
      <c r="T21" s="42" t="s">
        <v>59</v>
      </c>
      <c r="U21" s="46" t="s">
        <v>60</v>
      </c>
      <c r="V21" s="73">
        <f t="shared" si="0"/>
        <v>0.98</v>
      </c>
      <c r="W21" s="75">
        <v>0.99</v>
      </c>
      <c r="X21" s="75">
        <f t="shared" si="5"/>
        <v>1</v>
      </c>
      <c r="Y21" s="19" t="s">
        <v>102</v>
      </c>
      <c r="Z21" s="19" t="s">
        <v>74</v>
      </c>
      <c r="AA21" s="73">
        <f t="shared" si="1"/>
        <v>1</v>
      </c>
      <c r="AB21" s="74">
        <v>0.98699999999999999</v>
      </c>
      <c r="AC21" s="75">
        <f t="shared" si="6"/>
        <v>0.98699999999999999</v>
      </c>
      <c r="AD21" s="19" t="s">
        <v>103</v>
      </c>
      <c r="AE21" s="20" t="s">
        <v>64</v>
      </c>
      <c r="AF21" s="73">
        <f t="shared" si="2"/>
        <v>1</v>
      </c>
      <c r="AG21" s="98">
        <v>1</v>
      </c>
      <c r="AH21" s="75">
        <f t="shared" si="7"/>
        <v>1</v>
      </c>
      <c r="AI21" s="19" t="s">
        <v>275</v>
      </c>
      <c r="AJ21" s="19" t="s">
        <v>271</v>
      </c>
      <c r="AK21" s="73">
        <f t="shared" si="3"/>
        <v>1</v>
      </c>
      <c r="AL21" s="98">
        <v>1</v>
      </c>
      <c r="AM21" s="75">
        <f t="shared" si="8"/>
        <v>1</v>
      </c>
      <c r="AN21" s="19" t="s">
        <v>299</v>
      </c>
      <c r="AO21" s="19" t="s">
        <v>271</v>
      </c>
      <c r="AP21" s="73">
        <f t="shared" si="4"/>
        <v>1</v>
      </c>
      <c r="AQ21" s="74">
        <f>AVERAGE(W21,AB21,AG21,AL21)</f>
        <v>0.99424999999999997</v>
      </c>
      <c r="AR21" s="75">
        <f t="shared" si="10"/>
        <v>0.99424999999999997</v>
      </c>
      <c r="AS21" s="19" t="s">
        <v>316</v>
      </c>
    </row>
    <row r="22" spans="1:45" s="27" customFormat="1" ht="120" x14ac:dyDescent="0.25">
      <c r="A22" s="20">
        <v>4</v>
      </c>
      <c r="B22" s="19" t="s">
        <v>46</v>
      </c>
      <c r="C22" s="20" t="s">
        <v>65</v>
      </c>
      <c r="D22" s="24" t="s">
        <v>104</v>
      </c>
      <c r="E22" s="19" t="s">
        <v>105</v>
      </c>
      <c r="F22" s="19" t="s">
        <v>50</v>
      </c>
      <c r="G22" s="19" t="s">
        <v>106</v>
      </c>
      <c r="H22" s="35" t="s">
        <v>107</v>
      </c>
      <c r="I22" s="36">
        <v>1</v>
      </c>
      <c r="J22" s="37" t="s">
        <v>99</v>
      </c>
      <c r="K22" s="42" t="s">
        <v>55</v>
      </c>
      <c r="L22" s="44">
        <v>1</v>
      </c>
      <c r="M22" s="44">
        <v>1</v>
      </c>
      <c r="N22" s="44">
        <v>1</v>
      </c>
      <c r="O22" s="44">
        <v>1</v>
      </c>
      <c r="P22" s="44">
        <v>1</v>
      </c>
      <c r="Q22" s="45" t="s">
        <v>70</v>
      </c>
      <c r="R22" s="48" t="s">
        <v>100</v>
      </c>
      <c r="S22" s="49" t="s">
        <v>108</v>
      </c>
      <c r="T22" s="42" t="s">
        <v>59</v>
      </c>
      <c r="U22" s="46" t="s">
        <v>60</v>
      </c>
      <c r="V22" s="73">
        <f t="shared" si="0"/>
        <v>1</v>
      </c>
      <c r="W22" s="75">
        <v>0.93279999999999996</v>
      </c>
      <c r="X22" s="75">
        <f t="shared" si="5"/>
        <v>0.93279999999999996</v>
      </c>
      <c r="Y22" s="19" t="s">
        <v>109</v>
      </c>
      <c r="Z22" s="19" t="s">
        <v>74</v>
      </c>
      <c r="AA22" s="73">
        <f t="shared" si="1"/>
        <v>1</v>
      </c>
      <c r="AB22" s="74">
        <v>0.88929999999999998</v>
      </c>
      <c r="AC22" s="75">
        <f t="shared" si="6"/>
        <v>0.88929999999999998</v>
      </c>
      <c r="AD22" s="19" t="s">
        <v>110</v>
      </c>
      <c r="AE22" s="20" t="s">
        <v>64</v>
      </c>
      <c r="AF22" s="73">
        <f t="shared" si="2"/>
        <v>1</v>
      </c>
      <c r="AG22" s="98">
        <v>0.99670000000000003</v>
      </c>
      <c r="AH22" s="75">
        <f t="shared" si="7"/>
        <v>0.99670000000000003</v>
      </c>
      <c r="AI22" s="19" t="s">
        <v>276</v>
      </c>
      <c r="AJ22" s="19" t="s">
        <v>271</v>
      </c>
      <c r="AK22" s="73">
        <f t="shared" si="3"/>
        <v>1</v>
      </c>
      <c r="AL22" s="98">
        <v>0.90080000000000005</v>
      </c>
      <c r="AM22" s="75">
        <f t="shared" si="8"/>
        <v>0.90080000000000005</v>
      </c>
      <c r="AN22" s="19" t="s">
        <v>300</v>
      </c>
      <c r="AO22" s="19" t="s">
        <v>271</v>
      </c>
      <c r="AP22" s="73">
        <f t="shared" si="4"/>
        <v>1</v>
      </c>
      <c r="AQ22" s="74">
        <f>AVERAGE(W22,AB22,AG22,AL22)</f>
        <v>0.92989999999999995</v>
      </c>
      <c r="AR22" s="75">
        <f t="shared" si="10"/>
        <v>0.92989999999999995</v>
      </c>
      <c r="AS22" s="19" t="s">
        <v>317</v>
      </c>
    </row>
    <row r="23" spans="1:45" s="27" customFormat="1" ht="135" x14ac:dyDescent="0.25">
      <c r="A23" s="20">
        <v>4</v>
      </c>
      <c r="B23" s="19" t="s">
        <v>46</v>
      </c>
      <c r="C23" s="20" t="s">
        <v>65</v>
      </c>
      <c r="D23" s="24" t="s">
        <v>111</v>
      </c>
      <c r="E23" s="19" t="s">
        <v>112</v>
      </c>
      <c r="F23" s="19" t="s">
        <v>50</v>
      </c>
      <c r="G23" s="19" t="s">
        <v>113</v>
      </c>
      <c r="H23" s="35" t="s">
        <v>114</v>
      </c>
      <c r="I23" s="36" t="s">
        <v>115</v>
      </c>
      <c r="J23" s="37" t="s">
        <v>54</v>
      </c>
      <c r="K23" s="42" t="s">
        <v>55</v>
      </c>
      <c r="L23" s="44">
        <v>0</v>
      </c>
      <c r="M23" s="44">
        <v>0.4</v>
      </c>
      <c r="N23" s="44">
        <v>0.6</v>
      </c>
      <c r="O23" s="44">
        <v>0.8</v>
      </c>
      <c r="P23" s="44">
        <v>0.8</v>
      </c>
      <c r="Q23" s="45" t="s">
        <v>70</v>
      </c>
      <c r="R23" s="50" t="s">
        <v>116</v>
      </c>
      <c r="S23" s="35" t="s">
        <v>108</v>
      </c>
      <c r="T23" s="42" t="s">
        <v>59</v>
      </c>
      <c r="U23" s="46" t="s">
        <v>117</v>
      </c>
      <c r="V23" s="73">
        <f t="shared" si="0"/>
        <v>0</v>
      </c>
      <c r="W23" s="19" t="s">
        <v>61</v>
      </c>
      <c r="X23" s="75" t="s">
        <v>61</v>
      </c>
      <c r="Y23" s="19" t="s">
        <v>62</v>
      </c>
      <c r="Z23" s="19" t="s">
        <v>61</v>
      </c>
      <c r="AA23" s="73">
        <f t="shared" si="1"/>
        <v>0.4</v>
      </c>
      <c r="AB23" s="74">
        <v>0.85699999999999998</v>
      </c>
      <c r="AC23" s="75">
        <f t="shared" si="6"/>
        <v>1</v>
      </c>
      <c r="AD23" s="83" t="s">
        <v>118</v>
      </c>
      <c r="AE23" s="20" t="s">
        <v>119</v>
      </c>
      <c r="AF23" s="73">
        <f t="shared" si="2"/>
        <v>0.6</v>
      </c>
      <c r="AG23" s="98">
        <v>0.6</v>
      </c>
      <c r="AH23" s="75">
        <f t="shared" si="7"/>
        <v>1</v>
      </c>
      <c r="AI23" s="19" t="s">
        <v>277</v>
      </c>
      <c r="AJ23" s="19" t="s">
        <v>278</v>
      </c>
      <c r="AK23" s="73">
        <f t="shared" si="3"/>
        <v>0.8</v>
      </c>
      <c r="AL23" s="98">
        <v>1</v>
      </c>
      <c r="AM23" s="75">
        <f t="shared" si="8"/>
        <v>1</v>
      </c>
      <c r="AN23" s="19" t="s">
        <v>301</v>
      </c>
      <c r="AO23" s="19" t="s">
        <v>278</v>
      </c>
      <c r="AP23" s="73">
        <f t="shared" si="4"/>
        <v>0.8</v>
      </c>
      <c r="AQ23" s="74">
        <f>AL23</f>
        <v>1</v>
      </c>
      <c r="AR23" s="75">
        <f t="shared" si="10"/>
        <v>1</v>
      </c>
      <c r="AS23" s="83" t="s">
        <v>315</v>
      </c>
    </row>
    <row r="24" spans="1:45" s="27" customFormat="1" ht="195" x14ac:dyDescent="0.25">
      <c r="A24" s="20">
        <v>4</v>
      </c>
      <c r="B24" s="19" t="s">
        <v>46</v>
      </c>
      <c r="C24" s="20" t="s">
        <v>120</v>
      </c>
      <c r="D24" s="24" t="s">
        <v>121</v>
      </c>
      <c r="E24" s="19" t="s">
        <v>122</v>
      </c>
      <c r="F24" s="19" t="s">
        <v>96</v>
      </c>
      <c r="G24" s="19" t="s">
        <v>123</v>
      </c>
      <c r="H24" s="35" t="s">
        <v>124</v>
      </c>
      <c r="I24" s="41" t="s">
        <v>53</v>
      </c>
      <c r="J24" s="37" t="s">
        <v>125</v>
      </c>
      <c r="K24" s="35" t="s">
        <v>126</v>
      </c>
      <c r="L24" s="41">
        <v>2115</v>
      </c>
      <c r="M24" s="41">
        <v>2115</v>
      </c>
      <c r="N24" s="41">
        <v>2115</v>
      </c>
      <c r="O24" s="41">
        <v>2115</v>
      </c>
      <c r="P24" s="53">
        <f t="shared" ref="P24:P25" si="11">SUM(L24:O24)</f>
        <v>8460</v>
      </c>
      <c r="Q24" s="45" t="s">
        <v>70</v>
      </c>
      <c r="R24" s="50" t="s">
        <v>127</v>
      </c>
      <c r="S24" s="35" t="s">
        <v>128</v>
      </c>
      <c r="T24" s="35" t="s">
        <v>129</v>
      </c>
      <c r="U24" s="46" t="s">
        <v>130</v>
      </c>
      <c r="V24" s="26">
        <f t="shared" si="0"/>
        <v>2115</v>
      </c>
      <c r="W24" s="19">
        <v>4918</v>
      </c>
      <c r="X24" s="75">
        <f t="shared" si="5"/>
        <v>1</v>
      </c>
      <c r="Y24" s="19" t="s">
        <v>131</v>
      </c>
      <c r="Z24" s="19" t="s">
        <v>132</v>
      </c>
      <c r="AA24" s="26">
        <f t="shared" si="1"/>
        <v>2115</v>
      </c>
      <c r="AB24" s="19">
        <v>6112</v>
      </c>
      <c r="AC24" s="75">
        <f t="shared" si="6"/>
        <v>1</v>
      </c>
      <c r="AD24" s="19" t="s">
        <v>133</v>
      </c>
      <c r="AE24" s="19" t="s">
        <v>132</v>
      </c>
      <c r="AF24" s="26">
        <f t="shared" si="2"/>
        <v>2115</v>
      </c>
      <c r="AG24" s="19">
        <v>4637</v>
      </c>
      <c r="AH24" s="75">
        <f t="shared" si="7"/>
        <v>1</v>
      </c>
      <c r="AI24" s="19" t="s">
        <v>279</v>
      </c>
      <c r="AJ24" s="19" t="s">
        <v>280</v>
      </c>
      <c r="AK24" s="26">
        <f t="shared" si="3"/>
        <v>2115</v>
      </c>
      <c r="AL24" s="19">
        <v>5773</v>
      </c>
      <c r="AM24" s="75">
        <f t="shared" si="8"/>
        <v>1</v>
      </c>
      <c r="AN24" s="19" t="s">
        <v>302</v>
      </c>
      <c r="AO24" s="19" t="s">
        <v>320</v>
      </c>
      <c r="AP24" s="19">
        <f t="shared" si="4"/>
        <v>8460</v>
      </c>
      <c r="AQ24" s="26">
        <f>SUM(W24,AB24,AG24,AL24)</f>
        <v>21440</v>
      </c>
      <c r="AR24" s="75">
        <f t="shared" si="10"/>
        <v>1</v>
      </c>
      <c r="AS24" s="19" t="s">
        <v>315</v>
      </c>
    </row>
    <row r="25" spans="1:45" s="27" customFormat="1" ht="240" x14ac:dyDescent="0.25">
      <c r="A25" s="20">
        <v>4</v>
      </c>
      <c r="B25" s="19" t="s">
        <v>46</v>
      </c>
      <c r="C25" s="20" t="s">
        <v>120</v>
      </c>
      <c r="D25" s="24" t="s">
        <v>134</v>
      </c>
      <c r="E25" s="19" t="s">
        <v>135</v>
      </c>
      <c r="F25" s="19" t="s">
        <v>50</v>
      </c>
      <c r="G25" s="19" t="s">
        <v>136</v>
      </c>
      <c r="H25" s="35" t="s">
        <v>137</v>
      </c>
      <c r="I25" s="41" t="s">
        <v>53</v>
      </c>
      <c r="J25" s="37" t="s">
        <v>125</v>
      </c>
      <c r="K25" s="35" t="s">
        <v>138</v>
      </c>
      <c r="L25" s="41">
        <v>1080</v>
      </c>
      <c r="M25" s="41">
        <v>1080</v>
      </c>
      <c r="N25" s="41">
        <v>1080</v>
      </c>
      <c r="O25" s="41">
        <v>1080</v>
      </c>
      <c r="P25" s="53">
        <f t="shared" si="11"/>
        <v>4320</v>
      </c>
      <c r="Q25" s="45" t="s">
        <v>70</v>
      </c>
      <c r="R25" s="50" t="s">
        <v>139</v>
      </c>
      <c r="S25" s="35" t="s">
        <v>128</v>
      </c>
      <c r="T25" s="35" t="s">
        <v>129</v>
      </c>
      <c r="U25" s="46" t="s">
        <v>130</v>
      </c>
      <c r="V25" s="26">
        <f t="shared" si="0"/>
        <v>1080</v>
      </c>
      <c r="W25" s="19">
        <v>940</v>
      </c>
      <c r="X25" s="75">
        <f t="shared" si="5"/>
        <v>0.87037037037037035</v>
      </c>
      <c r="Y25" s="19" t="s">
        <v>140</v>
      </c>
      <c r="Z25" s="19" t="s">
        <v>132</v>
      </c>
      <c r="AA25" s="26">
        <f t="shared" si="1"/>
        <v>1080</v>
      </c>
      <c r="AB25" s="19">
        <v>1184</v>
      </c>
      <c r="AC25" s="75">
        <f t="shared" si="6"/>
        <v>1</v>
      </c>
      <c r="AD25" s="19" t="s">
        <v>141</v>
      </c>
      <c r="AE25" s="19" t="s">
        <v>132</v>
      </c>
      <c r="AF25" s="26">
        <f t="shared" si="2"/>
        <v>1080</v>
      </c>
      <c r="AG25" s="19">
        <v>888</v>
      </c>
      <c r="AH25" s="75">
        <f t="shared" si="7"/>
        <v>0.82222222222222219</v>
      </c>
      <c r="AI25" s="19" t="s">
        <v>281</v>
      </c>
      <c r="AJ25" s="19" t="s">
        <v>280</v>
      </c>
      <c r="AK25" s="26">
        <f t="shared" si="3"/>
        <v>1080</v>
      </c>
      <c r="AL25" s="19">
        <v>1107</v>
      </c>
      <c r="AM25" s="75">
        <f t="shared" si="8"/>
        <v>1</v>
      </c>
      <c r="AN25" s="19" t="s">
        <v>303</v>
      </c>
      <c r="AO25" s="19" t="s">
        <v>320</v>
      </c>
      <c r="AP25" s="19">
        <f t="shared" si="4"/>
        <v>4320</v>
      </c>
      <c r="AQ25" s="26">
        <f>SUM(W25,AB25,AG25,AL25)</f>
        <v>4119</v>
      </c>
      <c r="AR25" s="75">
        <f t="shared" si="10"/>
        <v>0.95347222222222228</v>
      </c>
      <c r="AS25" s="19" t="s">
        <v>321</v>
      </c>
    </row>
    <row r="26" spans="1:45" s="27" customFormat="1" ht="90" x14ac:dyDescent="0.25">
      <c r="A26" s="20">
        <v>4</v>
      </c>
      <c r="B26" s="19" t="s">
        <v>46</v>
      </c>
      <c r="C26" s="20" t="s">
        <v>120</v>
      </c>
      <c r="D26" s="24" t="s">
        <v>142</v>
      </c>
      <c r="E26" s="19" t="s">
        <v>143</v>
      </c>
      <c r="F26" s="19" t="s">
        <v>50</v>
      </c>
      <c r="G26" s="19" t="s">
        <v>144</v>
      </c>
      <c r="H26" s="35" t="s">
        <v>145</v>
      </c>
      <c r="I26" s="41" t="s">
        <v>53</v>
      </c>
      <c r="J26" s="37" t="s">
        <v>125</v>
      </c>
      <c r="K26" s="35" t="s">
        <v>146</v>
      </c>
      <c r="L26" s="41">
        <v>42</v>
      </c>
      <c r="M26" s="41">
        <v>69</v>
      </c>
      <c r="N26" s="41">
        <v>99</v>
      </c>
      <c r="O26" s="41">
        <v>70</v>
      </c>
      <c r="P26" s="53">
        <f>SUM(L26:O26)</f>
        <v>280</v>
      </c>
      <c r="Q26" s="45" t="s">
        <v>70</v>
      </c>
      <c r="R26" s="50" t="s">
        <v>147</v>
      </c>
      <c r="S26" s="35" t="s">
        <v>148</v>
      </c>
      <c r="T26" s="35" t="s">
        <v>129</v>
      </c>
      <c r="U26" s="46" t="s">
        <v>130</v>
      </c>
      <c r="V26" s="26">
        <f t="shared" si="0"/>
        <v>42</v>
      </c>
      <c r="W26" s="19">
        <v>44</v>
      </c>
      <c r="X26" s="75">
        <f t="shared" si="5"/>
        <v>1</v>
      </c>
      <c r="Y26" s="19" t="s">
        <v>149</v>
      </c>
      <c r="Z26" s="19" t="s">
        <v>132</v>
      </c>
      <c r="AA26" s="26">
        <f t="shared" si="1"/>
        <v>69</v>
      </c>
      <c r="AB26" s="19">
        <v>68</v>
      </c>
      <c r="AC26" s="75">
        <f t="shared" si="6"/>
        <v>0.98550724637681164</v>
      </c>
      <c r="AD26" s="19" t="s">
        <v>150</v>
      </c>
      <c r="AE26" s="19" t="s">
        <v>132</v>
      </c>
      <c r="AF26" s="26">
        <f t="shared" si="2"/>
        <v>99</v>
      </c>
      <c r="AG26" s="19">
        <v>43</v>
      </c>
      <c r="AH26" s="75">
        <f t="shared" si="7"/>
        <v>0.43434343434343436</v>
      </c>
      <c r="AI26" s="19" t="s">
        <v>282</v>
      </c>
      <c r="AJ26" s="19" t="s">
        <v>280</v>
      </c>
      <c r="AK26" s="26">
        <f t="shared" si="3"/>
        <v>70</v>
      </c>
      <c r="AL26" s="19">
        <v>37</v>
      </c>
      <c r="AM26" s="75">
        <f t="shared" si="8"/>
        <v>0.52857142857142858</v>
      </c>
      <c r="AN26" s="19" t="s">
        <v>304</v>
      </c>
      <c r="AO26" s="19" t="s">
        <v>320</v>
      </c>
      <c r="AP26" s="19">
        <f t="shared" si="4"/>
        <v>280</v>
      </c>
      <c r="AQ26" s="26">
        <f>SUM(W26,AB26,AG26,AL26)</f>
        <v>192</v>
      </c>
      <c r="AR26" s="75">
        <f t="shared" si="10"/>
        <v>0.68571428571428572</v>
      </c>
      <c r="AS26" s="19" t="s">
        <v>322</v>
      </c>
    </row>
    <row r="27" spans="1:45" s="27" customFormat="1" ht="90" x14ac:dyDescent="0.25">
      <c r="A27" s="20">
        <v>4</v>
      </c>
      <c r="B27" s="19" t="s">
        <v>46</v>
      </c>
      <c r="C27" s="20" t="s">
        <v>120</v>
      </c>
      <c r="D27" s="24" t="s">
        <v>151</v>
      </c>
      <c r="E27" s="19" t="s">
        <v>152</v>
      </c>
      <c r="F27" s="19" t="s">
        <v>96</v>
      </c>
      <c r="G27" s="19" t="s">
        <v>153</v>
      </c>
      <c r="H27" s="35" t="s">
        <v>154</v>
      </c>
      <c r="I27" s="41" t="s">
        <v>53</v>
      </c>
      <c r="J27" s="37" t="s">
        <v>125</v>
      </c>
      <c r="K27" s="35" t="s">
        <v>155</v>
      </c>
      <c r="L27" s="41">
        <v>45</v>
      </c>
      <c r="M27" s="41">
        <v>75</v>
      </c>
      <c r="N27" s="41">
        <v>105</v>
      </c>
      <c r="O27" s="41">
        <v>75</v>
      </c>
      <c r="P27" s="53">
        <f t="shared" ref="P27:P30" si="12">SUM(L27:O27)</f>
        <v>300</v>
      </c>
      <c r="Q27" s="45" t="s">
        <v>70</v>
      </c>
      <c r="R27" s="50" t="s">
        <v>147</v>
      </c>
      <c r="S27" s="35" t="s">
        <v>148</v>
      </c>
      <c r="T27" s="35" t="s">
        <v>129</v>
      </c>
      <c r="U27" s="46" t="s">
        <v>130</v>
      </c>
      <c r="V27" s="26">
        <f t="shared" si="0"/>
        <v>45</v>
      </c>
      <c r="W27" s="19">
        <v>55</v>
      </c>
      <c r="X27" s="75">
        <f t="shared" si="5"/>
        <v>1</v>
      </c>
      <c r="Y27" s="19" t="s">
        <v>156</v>
      </c>
      <c r="Z27" s="19" t="s">
        <v>132</v>
      </c>
      <c r="AA27" s="26">
        <f t="shared" si="1"/>
        <v>75</v>
      </c>
      <c r="AB27" s="19">
        <v>27</v>
      </c>
      <c r="AC27" s="75">
        <f t="shared" si="6"/>
        <v>0.36</v>
      </c>
      <c r="AD27" s="19" t="s">
        <v>157</v>
      </c>
      <c r="AE27" s="19" t="s">
        <v>132</v>
      </c>
      <c r="AF27" s="26">
        <f t="shared" si="2"/>
        <v>105</v>
      </c>
      <c r="AG27" s="19">
        <v>39</v>
      </c>
      <c r="AH27" s="75">
        <f t="shared" si="7"/>
        <v>0.37142857142857144</v>
      </c>
      <c r="AI27" s="19" t="s">
        <v>283</v>
      </c>
      <c r="AJ27" s="19" t="s">
        <v>280</v>
      </c>
      <c r="AK27" s="26">
        <f t="shared" si="3"/>
        <v>75</v>
      </c>
      <c r="AL27" s="19">
        <v>14</v>
      </c>
      <c r="AM27" s="75">
        <f t="shared" si="8"/>
        <v>0.18666666666666668</v>
      </c>
      <c r="AN27" s="19" t="s">
        <v>305</v>
      </c>
      <c r="AO27" s="19" t="s">
        <v>320</v>
      </c>
      <c r="AP27" s="19">
        <f t="shared" si="4"/>
        <v>300</v>
      </c>
      <c r="AQ27" s="26">
        <f>SUM(W27,AB27,AG27,AL27)</f>
        <v>135</v>
      </c>
      <c r="AR27" s="75">
        <f t="shared" si="10"/>
        <v>0.45</v>
      </c>
      <c r="AS27" s="19" t="s">
        <v>323</v>
      </c>
    </row>
    <row r="28" spans="1:45" s="27" customFormat="1" ht="105" x14ac:dyDescent="0.25">
      <c r="A28" s="20">
        <v>4</v>
      </c>
      <c r="B28" s="19" t="s">
        <v>46</v>
      </c>
      <c r="C28" s="20" t="s">
        <v>120</v>
      </c>
      <c r="D28" s="24" t="s">
        <v>158</v>
      </c>
      <c r="E28" s="19" t="s">
        <v>159</v>
      </c>
      <c r="F28" s="19" t="s">
        <v>96</v>
      </c>
      <c r="G28" s="19" t="s">
        <v>160</v>
      </c>
      <c r="H28" s="35" t="s">
        <v>161</v>
      </c>
      <c r="I28" s="41" t="s">
        <v>53</v>
      </c>
      <c r="J28" s="37" t="s">
        <v>125</v>
      </c>
      <c r="K28" s="35" t="s">
        <v>162</v>
      </c>
      <c r="L28" s="41">
        <v>16</v>
      </c>
      <c r="M28" s="41">
        <v>20</v>
      </c>
      <c r="N28" s="41">
        <v>18</v>
      </c>
      <c r="O28" s="41">
        <v>18</v>
      </c>
      <c r="P28" s="53">
        <f t="shared" si="12"/>
        <v>72</v>
      </c>
      <c r="Q28" s="45" t="s">
        <v>70</v>
      </c>
      <c r="R28" s="51" t="s">
        <v>163</v>
      </c>
      <c r="S28" s="35" t="s">
        <v>164</v>
      </c>
      <c r="T28" s="35" t="s">
        <v>129</v>
      </c>
      <c r="U28" s="71" t="s">
        <v>117</v>
      </c>
      <c r="V28" s="26">
        <f t="shared" si="0"/>
        <v>16</v>
      </c>
      <c r="W28" s="19">
        <v>32</v>
      </c>
      <c r="X28" s="75">
        <f t="shared" si="5"/>
        <v>1</v>
      </c>
      <c r="Y28" s="19" t="s">
        <v>165</v>
      </c>
      <c r="Z28" s="19"/>
      <c r="AA28" s="26">
        <f t="shared" si="1"/>
        <v>20</v>
      </c>
      <c r="AB28" s="19">
        <v>115</v>
      </c>
      <c r="AC28" s="75">
        <f t="shared" si="6"/>
        <v>1</v>
      </c>
      <c r="AD28" s="19" t="s">
        <v>166</v>
      </c>
      <c r="AE28" s="20" t="s">
        <v>167</v>
      </c>
      <c r="AF28" s="26">
        <f t="shared" si="2"/>
        <v>18</v>
      </c>
      <c r="AG28" s="19">
        <v>81</v>
      </c>
      <c r="AH28" s="75">
        <f t="shared" si="7"/>
        <v>1</v>
      </c>
      <c r="AI28" s="19" t="s">
        <v>284</v>
      </c>
      <c r="AJ28" s="19" t="s">
        <v>285</v>
      </c>
      <c r="AK28" s="26">
        <f t="shared" si="3"/>
        <v>18</v>
      </c>
      <c r="AL28" s="19">
        <v>57</v>
      </c>
      <c r="AM28" s="75">
        <f t="shared" si="8"/>
        <v>1</v>
      </c>
      <c r="AN28" s="19" t="s">
        <v>306</v>
      </c>
      <c r="AO28" s="19" t="s">
        <v>285</v>
      </c>
      <c r="AP28" s="19">
        <f t="shared" si="4"/>
        <v>72</v>
      </c>
      <c r="AQ28" s="26">
        <f>SUM(W28,AB28,AG28,AL28)</f>
        <v>285</v>
      </c>
      <c r="AR28" s="75">
        <f t="shared" si="10"/>
        <v>1</v>
      </c>
      <c r="AS28" s="19" t="s">
        <v>315</v>
      </c>
    </row>
    <row r="29" spans="1:45" s="27" customFormat="1" ht="105" x14ac:dyDescent="0.25">
      <c r="A29" s="20">
        <v>4</v>
      </c>
      <c r="B29" s="19" t="s">
        <v>46</v>
      </c>
      <c r="C29" s="20" t="s">
        <v>120</v>
      </c>
      <c r="D29" s="24" t="s">
        <v>168</v>
      </c>
      <c r="E29" s="19" t="s">
        <v>169</v>
      </c>
      <c r="F29" s="19" t="s">
        <v>96</v>
      </c>
      <c r="G29" s="19" t="s">
        <v>170</v>
      </c>
      <c r="H29" s="35" t="s">
        <v>171</v>
      </c>
      <c r="I29" s="41" t="s">
        <v>53</v>
      </c>
      <c r="J29" s="37" t="s">
        <v>125</v>
      </c>
      <c r="K29" s="35" t="s">
        <v>162</v>
      </c>
      <c r="L29" s="41">
        <v>20</v>
      </c>
      <c r="M29" s="41">
        <v>30</v>
      </c>
      <c r="N29" s="41">
        <v>30</v>
      </c>
      <c r="O29" s="41">
        <v>22</v>
      </c>
      <c r="P29" s="53">
        <f t="shared" si="12"/>
        <v>102</v>
      </c>
      <c r="Q29" s="45" t="s">
        <v>70</v>
      </c>
      <c r="R29" s="51" t="s">
        <v>163</v>
      </c>
      <c r="S29" s="35" t="s">
        <v>164</v>
      </c>
      <c r="T29" s="35" t="s">
        <v>129</v>
      </c>
      <c r="U29" s="46" t="s">
        <v>117</v>
      </c>
      <c r="V29" s="26">
        <f t="shared" si="0"/>
        <v>20</v>
      </c>
      <c r="W29" s="19">
        <v>110</v>
      </c>
      <c r="X29" s="75">
        <f t="shared" si="5"/>
        <v>1</v>
      </c>
      <c r="Y29" s="19" t="s">
        <v>172</v>
      </c>
      <c r="Z29" s="19"/>
      <c r="AA29" s="26">
        <f t="shared" si="1"/>
        <v>30</v>
      </c>
      <c r="AB29" s="19">
        <v>64</v>
      </c>
      <c r="AC29" s="75">
        <f t="shared" si="6"/>
        <v>1</v>
      </c>
      <c r="AD29" s="19" t="s">
        <v>173</v>
      </c>
      <c r="AE29" s="20" t="s">
        <v>167</v>
      </c>
      <c r="AF29" s="26">
        <f t="shared" si="2"/>
        <v>30</v>
      </c>
      <c r="AG29" s="19">
        <v>78</v>
      </c>
      <c r="AH29" s="75">
        <f t="shared" si="7"/>
        <v>1</v>
      </c>
      <c r="AI29" s="19" t="s">
        <v>286</v>
      </c>
      <c r="AJ29" s="19" t="s">
        <v>285</v>
      </c>
      <c r="AK29" s="26">
        <f t="shared" si="3"/>
        <v>22</v>
      </c>
      <c r="AL29" s="19">
        <v>47</v>
      </c>
      <c r="AM29" s="75">
        <f t="shared" si="8"/>
        <v>1</v>
      </c>
      <c r="AN29" s="19" t="s">
        <v>307</v>
      </c>
      <c r="AO29" s="19" t="s">
        <v>285</v>
      </c>
      <c r="AP29" s="19">
        <f t="shared" si="4"/>
        <v>102</v>
      </c>
      <c r="AQ29" s="26">
        <f>SUM(W29,AB29,AG29,AL29)</f>
        <v>299</v>
      </c>
      <c r="AR29" s="75">
        <f t="shared" si="10"/>
        <v>1</v>
      </c>
      <c r="AS29" s="19" t="s">
        <v>315</v>
      </c>
    </row>
    <row r="30" spans="1:45" s="27" customFormat="1" ht="105" x14ac:dyDescent="0.25">
      <c r="A30" s="20">
        <v>4</v>
      </c>
      <c r="B30" s="19" t="s">
        <v>46</v>
      </c>
      <c r="C30" s="20" t="s">
        <v>120</v>
      </c>
      <c r="D30" s="24" t="s">
        <v>174</v>
      </c>
      <c r="E30" s="19" t="s">
        <v>175</v>
      </c>
      <c r="F30" s="19" t="s">
        <v>96</v>
      </c>
      <c r="G30" s="19" t="s">
        <v>176</v>
      </c>
      <c r="H30" s="35" t="s">
        <v>177</v>
      </c>
      <c r="I30" s="41" t="s">
        <v>53</v>
      </c>
      <c r="J30" s="37" t="s">
        <v>125</v>
      </c>
      <c r="K30" s="35" t="s">
        <v>162</v>
      </c>
      <c r="L30" s="41">
        <v>3</v>
      </c>
      <c r="M30" s="41">
        <v>6</v>
      </c>
      <c r="N30" s="41">
        <v>6</v>
      </c>
      <c r="O30" s="41">
        <v>5</v>
      </c>
      <c r="P30" s="53">
        <f t="shared" si="12"/>
        <v>20</v>
      </c>
      <c r="Q30" s="46" t="s">
        <v>70</v>
      </c>
      <c r="R30" s="51" t="s">
        <v>163</v>
      </c>
      <c r="S30" s="35" t="s">
        <v>164</v>
      </c>
      <c r="T30" s="35" t="s">
        <v>129</v>
      </c>
      <c r="U30" s="46" t="s">
        <v>117</v>
      </c>
      <c r="V30" s="26">
        <f t="shared" si="0"/>
        <v>3</v>
      </c>
      <c r="W30" s="19">
        <v>17</v>
      </c>
      <c r="X30" s="75">
        <f t="shared" si="5"/>
        <v>1</v>
      </c>
      <c r="Y30" s="19" t="s">
        <v>178</v>
      </c>
      <c r="Z30" s="19"/>
      <c r="AA30" s="26">
        <f t="shared" si="1"/>
        <v>6</v>
      </c>
      <c r="AB30" s="19">
        <v>16</v>
      </c>
      <c r="AC30" s="75">
        <f t="shared" si="6"/>
        <v>1</v>
      </c>
      <c r="AD30" s="19" t="s">
        <v>179</v>
      </c>
      <c r="AE30" s="20" t="s">
        <v>167</v>
      </c>
      <c r="AF30" s="26">
        <f t="shared" si="2"/>
        <v>6</v>
      </c>
      <c r="AG30" s="19">
        <v>97</v>
      </c>
      <c r="AH30" s="75">
        <f t="shared" si="7"/>
        <v>1</v>
      </c>
      <c r="AI30" s="19" t="s">
        <v>287</v>
      </c>
      <c r="AJ30" s="19" t="s">
        <v>285</v>
      </c>
      <c r="AK30" s="26">
        <f t="shared" si="3"/>
        <v>5</v>
      </c>
      <c r="AL30" s="19">
        <v>10</v>
      </c>
      <c r="AM30" s="75">
        <f t="shared" si="8"/>
        <v>1</v>
      </c>
      <c r="AN30" s="19" t="s">
        <v>308</v>
      </c>
      <c r="AO30" s="19" t="s">
        <v>285</v>
      </c>
      <c r="AP30" s="19">
        <f t="shared" si="4"/>
        <v>20</v>
      </c>
      <c r="AQ30" s="26">
        <f>SUM(W30,AB30,AG30,AL30)</f>
        <v>140</v>
      </c>
      <c r="AR30" s="75">
        <f t="shared" si="10"/>
        <v>1</v>
      </c>
      <c r="AS30" s="19" t="s">
        <v>315</v>
      </c>
    </row>
    <row r="31" spans="1:45" s="5" customFormat="1" ht="15.75" x14ac:dyDescent="0.25">
      <c r="A31" s="10"/>
      <c r="B31" s="10"/>
      <c r="C31" s="10"/>
      <c r="D31" s="10"/>
      <c r="E31" s="13" t="s">
        <v>180</v>
      </c>
      <c r="F31" s="10"/>
      <c r="G31" s="10"/>
      <c r="H31" s="10"/>
      <c r="I31" s="10"/>
      <c r="J31" s="10"/>
      <c r="K31" s="10"/>
      <c r="L31" s="14"/>
      <c r="M31" s="14"/>
      <c r="N31" s="14"/>
      <c r="O31" s="14"/>
      <c r="P31" s="14"/>
      <c r="Q31" s="10"/>
      <c r="R31" s="10"/>
      <c r="S31" s="10"/>
      <c r="T31" s="10"/>
      <c r="U31" s="10"/>
      <c r="V31" s="14"/>
      <c r="W31" s="14"/>
      <c r="X31" s="14">
        <f>AVERAGE(X16:X30)*80%</f>
        <v>0.7465797150997151</v>
      </c>
      <c r="Y31" s="14"/>
      <c r="Z31" s="14"/>
      <c r="AA31" s="14"/>
      <c r="AB31" s="14"/>
      <c r="AC31" s="88">
        <f>AVERAGE(AC16:AC30)*80%</f>
        <v>0.7584963864734301</v>
      </c>
      <c r="AD31" s="14"/>
      <c r="AE31" s="14"/>
      <c r="AF31" s="14"/>
      <c r="AG31" s="14"/>
      <c r="AH31" s="14">
        <f>AVERAGE(AH16:AH30)*80%</f>
        <v>0.72665035882635898</v>
      </c>
      <c r="AI31" s="14"/>
      <c r="AJ31" s="14"/>
      <c r="AK31" s="14"/>
      <c r="AL31" s="14"/>
      <c r="AM31" s="14">
        <f>AVERAGE(AM16:AM30)*80%</f>
        <v>0.72618869841269851</v>
      </c>
      <c r="AN31" s="10"/>
      <c r="AO31" s="10"/>
      <c r="AP31" s="15"/>
      <c r="AQ31" s="15"/>
      <c r="AR31" s="88">
        <f>AVERAGE(AR16:AR30)*80%</f>
        <v>0.74737794708994709</v>
      </c>
      <c r="AS31" s="10"/>
    </row>
    <row r="32" spans="1:45" s="27" customFormat="1" ht="224.25" customHeight="1" x14ac:dyDescent="0.25">
      <c r="A32" s="28">
        <v>7</v>
      </c>
      <c r="B32" s="25" t="s">
        <v>181</v>
      </c>
      <c r="C32" s="25" t="s">
        <v>182</v>
      </c>
      <c r="D32" s="55" t="s">
        <v>183</v>
      </c>
      <c r="E32" s="56" t="s">
        <v>184</v>
      </c>
      <c r="F32" s="56" t="s">
        <v>185</v>
      </c>
      <c r="G32" s="56" t="s">
        <v>186</v>
      </c>
      <c r="H32" s="56" t="s">
        <v>187</v>
      </c>
      <c r="I32" s="57" t="s">
        <v>188</v>
      </c>
      <c r="J32" s="56" t="s">
        <v>189</v>
      </c>
      <c r="K32" s="56" t="s">
        <v>190</v>
      </c>
      <c r="L32" s="58" t="s">
        <v>191</v>
      </c>
      <c r="M32" s="59">
        <v>0.8</v>
      </c>
      <c r="N32" s="58" t="s">
        <v>191</v>
      </c>
      <c r="O32" s="60">
        <v>0.8</v>
      </c>
      <c r="P32" s="60">
        <v>0.8</v>
      </c>
      <c r="Q32" s="61" t="s">
        <v>70</v>
      </c>
      <c r="R32" s="61" t="s">
        <v>192</v>
      </c>
      <c r="S32" s="56" t="s">
        <v>193</v>
      </c>
      <c r="T32" s="56" t="s">
        <v>117</v>
      </c>
      <c r="U32" s="62" t="s">
        <v>194</v>
      </c>
      <c r="V32" s="26" t="str">
        <f>L32</f>
        <v>No programada</v>
      </c>
      <c r="W32" s="25" t="s">
        <v>61</v>
      </c>
      <c r="X32" s="19" t="s">
        <v>61</v>
      </c>
      <c r="Y32" s="25" t="s">
        <v>62</v>
      </c>
      <c r="Z32" s="25" t="s">
        <v>61</v>
      </c>
      <c r="AA32" s="63">
        <f>M32</f>
        <v>0.8</v>
      </c>
      <c r="AB32" s="76">
        <v>0.96</v>
      </c>
      <c r="AC32" s="74">
        <f t="shared" ref="AC32:AC36" si="13">IF(AB32/AA32&gt;100%,100%,AB32/AA32)</f>
        <v>1</v>
      </c>
      <c r="AD32" s="84" t="s">
        <v>195</v>
      </c>
      <c r="AE32" s="25"/>
      <c r="AF32" s="26" t="str">
        <f>N32</f>
        <v>No programada</v>
      </c>
      <c r="AG32" s="25" t="s">
        <v>191</v>
      </c>
      <c r="AH32" s="19" t="s">
        <v>218</v>
      </c>
      <c r="AI32" s="25" t="s">
        <v>191</v>
      </c>
      <c r="AJ32" s="25" t="s">
        <v>263</v>
      </c>
      <c r="AK32" s="104">
        <f>O32</f>
        <v>0.8</v>
      </c>
      <c r="AL32" s="100">
        <v>0.86</v>
      </c>
      <c r="AM32" s="107">
        <f t="shared" ref="AM32:AM34" si="14">IF(AL32/AK32&gt;100%,100%,AL32/AK32)</f>
        <v>1</v>
      </c>
      <c r="AN32" s="25" t="s">
        <v>309</v>
      </c>
      <c r="AO32" s="25" t="s">
        <v>310</v>
      </c>
      <c r="AP32" s="63">
        <f>P32</f>
        <v>0.8</v>
      </c>
      <c r="AQ32" s="76">
        <f>AVERAGE(AB32,AL32)</f>
        <v>0.90999999999999992</v>
      </c>
      <c r="AR32" s="75">
        <f t="shared" ref="AR32:AR38" si="15">IF(AQ32/AP32&gt;100%,100%,AQ32/AP32)</f>
        <v>1</v>
      </c>
      <c r="AS32" s="154" t="s">
        <v>315</v>
      </c>
    </row>
    <row r="33" spans="1:45" s="27" customFormat="1" ht="105" x14ac:dyDescent="0.25">
      <c r="A33" s="28">
        <v>7</v>
      </c>
      <c r="B33" s="25" t="s">
        <v>181</v>
      </c>
      <c r="C33" s="25" t="s">
        <v>182</v>
      </c>
      <c r="D33" s="64" t="s">
        <v>196</v>
      </c>
      <c r="E33" s="61" t="s">
        <v>197</v>
      </c>
      <c r="F33" s="61" t="s">
        <v>185</v>
      </c>
      <c r="G33" s="61" t="s">
        <v>198</v>
      </c>
      <c r="H33" s="61" t="s">
        <v>199</v>
      </c>
      <c r="I33" s="61" t="s">
        <v>200</v>
      </c>
      <c r="J33" s="61" t="s">
        <v>189</v>
      </c>
      <c r="K33" s="61" t="s">
        <v>201</v>
      </c>
      <c r="L33" s="65">
        <v>1</v>
      </c>
      <c r="M33" s="65">
        <v>1</v>
      </c>
      <c r="N33" s="65">
        <v>1</v>
      </c>
      <c r="O33" s="66">
        <v>1</v>
      </c>
      <c r="P33" s="66">
        <v>1</v>
      </c>
      <c r="Q33" s="61" t="s">
        <v>70</v>
      </c>
      <c r="R33" s="61" t="s">
        <v>202</v>
      </c>
      <c r="S33" s="61" t="s">
        <v>203</v>
      </c>
      <c r="T33" s="56" t="s">
        <v>117</v>
      </c>
      <c r="U33" s="62" t="s">
        <v>204</v>
      </c>
      <c r="V33" s="63">
        <f t="shared" ref="V33:V38" si="16">L33</f>
        <v>1</v>
      </c>
      <c r="W33" s="72">
        <v>1</v>
      </c>
      <c r="X33" s="75">
        <f t="shared" ref="X33:X38" si="17">IF(W33/V33&gt;100%,100%,W33/V33)</f>
        <v>1</v>
      </c>
      <c r="Y33" s="25" t="s">
        <v>205</v>
      </c>
      <c r="Z33" s="25" t="s">
        <v>206</v>
      </c>
      <c r="AA33" s="63">
        <f t="shared" ref="AA33:AA38" si="18">M33</f>
        <v>1</v>
      </c>
      <c r="AB33" s="76">
        <v>1</v>
      </c>
      <c r="AC33" s="74">
        <f t="shared" si="13"/>
        <v>1</v>
      </c>
      <c r="AD33" s="25" t="s">
        <v>205</v>
      </c>
      <c r="AE33" s="25" t="s">
        <v>207</v>
      </c>
      <c r="AF33" s="63">
        <f t="shared" ref="AF33:AF38" si="19">N33</f>
        <v>1</v>
      </c>
      <c r="AG33" s="100">
        <v>1</v>
      </c>
      <c r="AH33" s="79">
        <v>1</v>
      </c>
      <c r="AI33" s="25" t="s">
        <v>265</v>
      </c>
      <c r="AJ33" s="25" t="s">
        <v>264</v>
      </c>
      <c r="AK33" s="104">
        <f t="shared" ref="AK33:AK38" si="20">O33</f>
        <v>1</v>
      </c>
      <c r="AL33" s="100">
        <v>1</v>
      </c>
      <c r="AM33" s="107">
        <f t="shared" si="14"/>
        <v>1</v>
      </c>
      <c r="AN33" s="25" t="s">
        <v>311</v>
      </c>
      <c r="AO33" s="25" t="s">
        <v>207</v>
      </c>
      <c r="AP33" s="63">
        <f t="shared" ref="AP33:AP38" si="21">P33</f>
        <v>1</v>
      </c>
      <c r="AQ33" s="76">
        <f>AVERAGE(W33,AB33,AG33,AL33)</f>
        <v>1</v>
      </c>
      <c r="AR33" s="75">
        <f t="shared" si="15"/>
        <v>1</v>
      </c>
      <c r="AS33" s="25" t="s">
        <v>315</v>
      </c>
    </row>
    <row r="34" spans="1:45" s="27" customFormat="1" ht="150" x14ac:dyDescent="0.25">
      <c r="A34" s="28">
        <v>7</v>
      </c>
      <c r="B34" s="25" t="s">
        <v>181</v>
      </c>
      <c r="C34" s="25" t="s">
        <v>208</v>
      </c>
      <c r="D34" s="64" t="s">
        <v>209</v>
      </c>
      <c r="E34" s="61" t="s">
        <v>210</v>
      </c>
      <c r="F34" s="61" t="s">
        <v>185</v>
      </c>
      <c r="G34" s="61" t="s">
        <v>211</v>
      </c>
      <c r="H34" s="61" t="s">
        <v>212</v>
      </c>
      <c r="I34" s="61" t="s">
        <v>213</v>
      </c>
      <c r="J34" s="61" t="s">
        <v>189</v>
      </c>
      <c r="K34" s="61" t="s">
        <v>214</v>
      </c>
      <c r="L34" s="58" t="s">
        <v>191</v>
      </c>
      <c r="M34" s="59">
        <v>1</v>
      </c>
      <c r="N34" s="59">
        <v>1</v>
      </c>
      <c r="O34" s="60">
        <v>1</v>
      </c>
      <c r="P34" s="60">
        <v>1</v>
      </c>
      <c r="Q34" s="61" t="s">
        <v>70</v>
      </c>
      <c r="R34" s="61" t="s">
        <v>215</v>
      </c>
      <c r="S34" s="61" t="s">
        <v>216</v>
      </c>
      <c r="T34" s="56" t="s">
        <v>117</v>
      </c>
      <c r="U34" s="62" t="s">
        <v>217</v>
      </c>
      <c r="V34" s="26" t="str">
        <f t="shared" si="16"/>
        <v>No programada</v>
      </c>
      <c r="W34" s="25" t="s">
        <v>191</v>
      </c>
      <c r="X34" s="19" t="s">
        <v>218</v>
      </c>
      <c r="Y34" s="25" t="s">
        <v>62</v>
      </c>
      <c r="Z34" s="25" t="s">
        <v>61</v>
      </c>
      <c r="AA34" s="63">
        <f t="shared" si="18"/>
        <v>1</v>
      </c>
      <c r="AB34" s="76">
        <v>1</v>
      </c>
      <c r="AC34" s="74">
        <f t="shared" si="13"/>
        <v>1</v>
      </c>
      <c r="AD34" s="25" t="s">
        <v>219</v>
      </c>
      <c r="AE34" s="25" t="s">
        <v>220</v>
      </c>
      <c r="AF34" s="63">
        <f t="shared" si="19"/>
        <v>1</v>
      </c>
      <c r="AG34" s="76">
        <v>1</v>
      </c>
      <c r="AH34" s="79">
        <v>1</v>
      </c>
      <c r="AI34" s="25" t="s">
        <v>215</v>
      </c>
      <c r="AJ34" s="25" t="s">
        <v>266</v>
      </c>
      <c r="AK34" s="104">
        <f t="shared" si="20"/>
        <v>1</v>
      </c>
      <c r="AL34" s="100">
        <v>1</v>
      </c>
      <c r="AM34" s="107">
        <f t="shared" si="14"/>
        <v>1</v>
      </c>
      <c r="AN34" s="25" t="s">
        <v>312</v>
      </c>
      <c r="AO34" s="25" t="s">
        <v>266</v>
      </c>
      <c r="AP34" s="63">
        <f t="shared" si="21"/>
        <v>1</v>
      </c>
      <c r="AQ34" s="76">
        <f>AVERAGE(AB34,AG34,AL34)</f>
        <v>1</v>
      </c>
      <c r="AR34" s="75">
        <f t="shared" si="15"/>
        <v>1</v>
      </c>
      <c r="AS34" s="25" t="s">
        <v>315</v>
      </c>
    </row>
    <row r="35" spans="1:45" s="27" customFormat="1" ht="105" x14ac:dyDescent="0.25">
      <c r="A35" s="28">
        <v>7</v>
      </c>
      <c r="B35" s="25" t="s">
        <v>181</v>
      </c>
      <c r="C35" s="25" t="s">
        <v>182</v>
      </c>
      <c r="D35" s="64" t="s">
        <v>221</v>
      </c>
      <c r="E35" s="61" t="s">
        <v>222</v>
      </c>
      <c r="F35" s="61" t="s">
        <v>185</v>
      </c>
      <c r="G35" s="61" t="s">
        <v>223</v>
      </c>
      <c r="H35" s="61" t="s">
        <v>224</v>
      </c>
      <c r="I35" s="61" t="s">
        <v>200</v>
      </c>
      <c r="J35" s="61" t="s">
        <v>99</v>
      </c>
      <c r="K35" s="61" t="s">
        <v>223</v>
      </c>
      <c r="L35" s="59">
        <v>1</v>
      </c>
      <c r="M35" s="59">
        <v>1</v>
      </c>
      <c r="N35" s="58" t="s">
        <v>191</v>
      </c>
      <c r="O35" s="60" t="s">
        <v>191</v>
      </c>
      <c r="P35" s="60">
        <v>1</v>
      </c>
      <c r="Q35" s="61" t="s">
        <v>225</v>
      </c>
      <c r="R35" s="61" t="s">
        <v>226</v>
      </c>
      <c r="S35" s="61" t="s">
        <v>226</v>
      </c>
      <c r="T35" s="56" t="s">
        <v>117</v>
      </c>
      <c r="U35" s="62" t="s">
        <v>204</v>
      </c>
      <c r="V35" s="63">
        <f t="shared" si="16"/>
        <v>1</v>
      </c>
      <c r="W35" s="72">
        <v>1</v>
      </c>
      <c r="X35" s="75">
        <f t="shared" si="17"/>
        <v>1</v>
      </c>
      <c r="Y35" s="25" t="s">
        <v>227</v>
      </c>
      <c r="Z35" s="25" t="s">
        <v>228</v>
      </c>
      <c r="AA35" s="63">
        <f t="shared" si="18"/>
        <v>1</v>
      </c>
      <c r="AB35" s="76">
        <v>1</v>
      </c>
      <c r="AC35" s="74">
        <f t="shared" si="13"/>
        <v>1</v>
      </c>
      <c r="AD35" s="86" t="s">
        <v>229</v>
      </c>
      <c r="AE35" s="28" t="s">
        <v>230</v>
      </c>
      <c r="AF35" s="26" t="str">
        <f t="shared" si="19"/>
        <v>No programada</v>
      </c>
      <c r="AG35" s="76">
        <v>0</v>
      </c>
      <c r="AH35" s="79" t="s">
        <v>218</v>
      </c>
      <c r="AI35" s="25" t="s">
        <v>191</v>
      </c>
      <c r="AJ35" s="25" t="s">
        <v>218</v>
      </c>
      <c r="AK35" s="105" t="str">
        <f t="shared" si="20"/>
        <v>No programada</v>
      </c>
      <c r="AL35" s="76" t="s">
        <v>218</v>
      </c>
      <c r="AM35" s="107" t="s">
        <v>218</v>
      </c>
      <c r="AN35" s="25" t="s">
        <v>218</v>
      </c>
      <c r="AO35" s="25" t="s">
        <v>218</v>
      </c>
      <c r="AP35" s="63">
        <f t="shared" si="21"/>
        <v>1</v>
      </c>
      <c r="AQ35" s="76">
        <f>AVERAGE(W35,AB35)</f>
        <v>1</v>
      </c>
      <c r="AR35" s="75">
        <f>IF(AQ35/AP35&gt;100%,100%,AQ35/AP35)</f>
        <v>1</v>
      </c>
      <c r="AS35" s="25" t="s">
        <v>315</v>
      </c>
    </row>
    <row r="36" spans="1:45" s="27" customFormat="1" ht="120" x14ac:dyDescent="0.25">
      <c r="A36" s="28">
        <v>7</v>
      </c>
      <c r="B36" s="25" t="s">
        <v>181</v>
      </c>
      <c r="C36" s="25" t="s">
        <v>182</v>
      </c>
      <c r="D36" s="64" t="s">
        <v>231</v>
      </c>
      <c r="E36" s="61" t="s">
        <v>232</v>
      </c>
      <c r="F36" s="61" t="s">
        <v>185</v>
      </c>
      <c r="G36" s="61" t="s">
        <v>233</v>
      </c>
      <c r="H36" s="61" t="s">
        <v>234</v>
      </c>
      <c r="I36" s="61" t="s">
        <v>115</v>
      </c>
      <c r="J36" s="61" t="s">
        <v>125</v>
      </c>
      <c r="K36" s="61" t="s">
        <v>233</v>
      </c>
      <c r="L36" s="67">
        <v>0</v>
      </c>
      <c r="M36" s="67">
        <v>1</v>
      </c>
      <c r="N36" s="68">
        <v>1</v>
      </c>
      <c r="O36" s="69">
        <v>0</v>
      </c>
      <c r="P36" s="69">
        <v>2</v>
      </c>
      <c r="Q36" s="61" t="s">
        <v>225</v>
      </c>
      <c r="R36" s="61" t="s">
        <v>226</v>
      </c>
      <c r="S36" s="61" t="s">
        <v>226</v>
      </c>
      <c r="T36" s="56" t="s">
        <v>117</v>
      </c>
      <c r="U36" s="56" t="s">
        <v>117</v>
      </c>
      <c r="V36" s="26">
        <f t="shared" si="16"/>
        <v>0</v>
      </c>
      <c r="W36" s="25" t="s">
        <v>191</v>
      </c>
      <c r="X36" s="19" t="s">
        <v>218</v>
      </c>
      <c r="Y36" s="25" t="s">
        <v>62</v>
      </c>
      <c r="Z36" s="25" t="s">
        <v>61</v>
      </c>
      <c r="AA36" s="26">
        <f t="shared" si="18"/>
        <v>1</v>
      </c>
      <c r="AB36" s="89">
        <v>1</v>
      </c>
      <c r="AC36" s="74">
        <f t="shared" si="13"/>
        <v>1</v>
      </c>
      <c r="AD36" s="85" t="s">
        <v>235</v>
      </c>
      <c r="AE36" s="87" t="s">
        <v>236</v>
      </c>
      <c r="AF36" s="26">
        <f t="shared" si="19"/>
        <v>1</v>
      </c>
      <c r="AG36" s="25">
        <v>1</v>
      </c>
      <c r="AH36" s="79">
        <v>1</v>
      </c>
      <c r="AI36" s="25" t="s">
        <v>267</v>
      </c>
      <c r="AJ36" s="25" t="s">
        <v>228</v>
      </c>
      <c r="AK36" s="105">
        <f t="shared" si="20"/>
        <v>0</v>
      </c>
      <c r="AL36" s="25" t="s">
        <v>218</v>
      </c>
      <c r="AM36" s="107" t="s">
        <v>218</v>
      </c>
      <c r="AN36" s="25" t="s">
        <v>218</v>
      </c>
      <c r="AO36" s="25" t="s">
        <v>218</v>
      </c>
      <c r="AP36" s="19">
        <f t="shared" si="21"/>
        <v>2</v>
      </c>
      <c r="AQ36" s="89">
        <f>SUM(AB36,AG36)</f>
        <v>2</v>
      </c>
      <c r="AR36" s="75">
        <f t="shared" si="15"/>
        <v>1</v>
      </c>
      <c r="AS36" s="87" t="s">
        <v>315</v>
      </c>
    </row>
    <row r="37" spans="1:45" s="27" customFormat="1" ht="120" x14ac:dyDescent="0.25">
      <c r="A37" s="28">
        <v>5</v>
      </c>
      <c r="B37" s="25" t="s">
        <v>237</v>
      </c>
      <c r="C37" s="25" t="s">
        <v>238</v>
      </c>
      <c r="D37" s="64" t="s">
        <v>239</v>
      </c>
      <c r="E37" s="61" t="s">
        <v>240</v>
      </c>
      <c r="F37" s="61" t="s">
        <v>185</v>
      </c>
      <c r="G37" s="61" t="s">
        <v>241</v>
      </c>
      <c r="H37" s="61" t="s">
        <v>242</v>
      </c>
      <c r="I37" s="61" t="s">
        <v>200</v>
      </c>
      <c r="J37" s="61" t="s">
        <v>54</v>
      </c>
      <c r="K37" s="61" t="s">
        <v>241</v>
      </c>
      <c r="L37" s="59">
        <v>0.33</v>
      </c>
      <c r="M37" s="59">
        <v>0.67</v>
      </c>
      <c r="N37" s="59">
        <v>0.84</v>
      </c>
      <c r="O37" s="60">
        <v>1</v>
      </c>
      <c r="P37" s="60">
        <v>1</v>
      </c>
      <c r="Q37" s="61" t="s">
        <v>70</v>
      </c>
      <c r="R37" s="61" t="s">
        <v>243</v>
      </c>
      <c r="S37" s="61" t="s">
        <v>244</v>
      </c>
      <c r="T37" s="56" t="s">
        <v>117</v>
      </c>
      <c r="U37" s="62" t="s">
        <v>245</v>
      </c>
      <c r="V37" s="63">
        <f t="shared" si="16"/>
        <v>0.33</v>
      </c>
      <c r="W37" s="78">
        <v>0.84</v>
      </c>
      <c r="X37" s="79">
        <f t="shared" si="17"/>
        <v>1</v>
      </c>
      <c r="Y37" s="70" t="s">
        <v>246</v>
      </c>
      <c r="Z37" s="70" t="s">
        <v>260</v>
      </c>
      <c r="AA37" s="63">
        <f t="shared" si="18"/>
        <v>0.67</v>
      </c>
      <c r="AB37" s="90" t="s">
        <v>256</v>
      </c>
      <c r="AC37" s="91" t="s">
        <v>257</v>
      </c>
      <c r="AD37" s="95" t="s">
        <v>255</v>
      </c>
      <c r="AE37" s="92" t="s">
        <v>292</v>
      </c>
      <c r="AF37" s="93">
        <f t="shared" si="19"/>
        <v>0.84</v>
      </c>
      <c r="AG37" s="90" t="s">
        <v>191</v>
      </c>
      <c r="AH37" s="79" t="s">
        <v>218</v>
      </c>
      <c r="AI37" s="92" t="s">
        <v>289</v>
      </c>
      <c r="AJ37" s="92" t="s">
        <v>290</v>
      </c>
      <c r="AK37" s="106">
        <v>0</v>
      </c>
      <c r="AL37" s="92" t="s">
        <v>218</v>
      </c>
      <c r="AM37" s="108" t="s">
        <v>218</v>
      </c>
      <c r="AN37" s="92" t="s">
        <v>318</v>
      </c>
      <c r="AO37" s="92" t="s">
        <v>313</v>
      </c>
      <c r="AP37" s="93">
        <f t="shared" si="21"/>
        <v>1</v>
      </c>
      <c r="AQ37" s="90">
        <v>1</v>
      </c>
      <c r="AR37" s="75">
        <f t="shared" si="15"/>
        <v>1</v>
      </c>
      <c r="AS37" s="94" t="s">
        <v>315</v>
      </c>
    </row>
    <row r="38" spans="1:45" s="27" customFormat="1" ht="153" customHeight="1" x14ac:dyDescent="0.25">
      <c r="A38" s="28">
        <v>5</v>
      </c>
      <c r="B38" s="25" t="s">
        <v>237</v>
      </c>
      <c r="C38" s="25" t="s">
        <v>238</v>
      </c>
      <c r="D38" s="64" t="s">
        <v>247</v>
      </c>
      <c r="E38" s="61" t="s">
        <v>248</v>
      </c>
      <c r="F38" s="61" t="s">
        <v>185</v>
      </c>
      <c r="G38" s="61" t="s">
        <v>241</v>
      </c>
      <c r="H38" s="61" t="s">
        <v>249</v>
      </c>
      <c r="I38" s="61" t="s">
        <v>115</v>
      </c>
      <c r="J38" s="61" t="s">
        <v>54</v>
      </c>
      <c r="K38" s="61" t="s">
        <v>241</v>
      </c>
      <c r="L38" s="59">
        <v>0.2</v>
      </c>
      <c r="M38" s="59">
        <v>0.4</v>
      </c>
      <c r="N38" s="59">
        <v>0.6</v>
      </c>
      <c r="O38" s="60">
        <v>0.8</v>
      </c>
      <c r="P38" s="60">
        <v>0.8</v>
      </c>
      <c r="Q38" s="61" t="s">
        <v>70</v>
      </c>
      <c r="R38" s="61" t="s">
        <v>243</v>
      </c>
      <c r="S38" s="61" t="s">
        <v>250</v>
      </c>
      <c r="T38" s="56" t="s">
        <v>117</v>
      </c>
      <c r="U38" s="62" t="s">
        <v>245</v>
      </c>
      <c r="V38" s="63">
        <f t="shared" si="16"/>
        <v>0.2</v>
      </c>
      <c r="W38" s="78">
        <v>0.86809999999999998</v>
      </c>
      <c r="X38" s="79">
        <f t="shared" si="17"/>
        <v>1</v>
      </c>
      <c r="Y38" s="70" t="s">
        <v>251</v>
      </c>
      <c r="Z38" s="70" t="s">
        <v>260</v>
      </c>
      <c r="AA38" s="63">
        <f t="shared" si="18"/>
        <v>0.4</v>
      </c>
      <c r="AB38" s="103">
        <v>0.77</v>
      </c>
      <c r="AC38" s="74">
        <f>IF(AB38/AA38&gt;100%,100%,AB38/AA38)</f>
        <v>1</v>
      </c>
      <c r="AD38" s="70" t="s">
        <v>254</v>
      </c>
      <c r="AE38" s="70" t="s">
        <v>258</v>
      </c>
      <c r="AF38" s="63">
        <f t="shared" si="19"/>
        <v>0.6</v>
      </c>
      <c r="AG38" s="90">
        <v>0.87</v>
      </c>
      <c r="AH38" s="101">
        <v>1</v>
      </c>
      <c r="AI38" s="92" t="s">
        <v>288</v>
      </c>
      <c r="AJ38" s="70" t="s">
        <v>288</v>
      </c>
      <c r="AK38" s="104">
        <f t="shared" si="20"/>
        <v>0.8</v>
      </c>
      <c r="AL38" s="100">
        <f>62/77</f>
        <v>0.80519480519480524</v>
      </c>
      <c r="AM38" s="109">
        <f>IF(AL38/AK38&gt;100%,100%,AL38/AK38)</f>
        <v>1</v>
      </c>
      <c r="AN38" s="70" t="s">
        <v>314</v>
      </c>
      <c r="AO38" s="70"/>
      <c r="AP38" s="63">
        <f t="shared" si="21"/>
        <v>0.8</v>
      </c>
      <c r="AQ38" s="76">
        <f>AL38</f>
        <v>0.80519480519480524</v>
      </c>
      <c r="AR38" s="75">
        <f t="shared" si="15"/>
        <v>1</v>
      </c>
      <c r="AS38" s="70" t="s">
        <v>315</v>
      </c>
    </row>
    <row r="39" spans="1:45" s="5" customFormat="1" ht="15.75" x14ac:dyDescent="0.25">
      <c r="A39" s="10"/>
      <c r="B39" s="10"/>
      <c r="C39" s="10"/>
      <c r="D39" s="10"/>
      <c r="E39" s="11" t="s">
        <v>252</v>
      </c>
      <c r="F39" s="11"/>
      <c r="G39" s="11"/>
      <c r="H39" s="11"/>
      <c r="I39" s="11"/>
      <c r="J39" s="11"/>
      <c r="K39" s="11"/>
      <c r="L39" s="12"/>
      <c r="M39" s="12"/>
      <c r="N39" s="12"/>
      <c r="O39" s="12"/>
      <c r="P39" s="12"/>
      <c r="Q39" s="11"/>
      <c r="R39" s="10"/>
      <c r="S39" s="10"/>
      <c r="T39" s="10"/>
      <c r="U39" s="10"/>
      <c r="V39" s="12"/>
      <c r="W39" s="12"/>
      <c r="X39" s="81">
        <f>AVERAGE(X32:X38)*20%</f>
        <v>0.2</v>
      </c>
      <c r="Y39" s="10"/>
      <c r="Z39" s="10"/>
      <c r="AA39" s="12"/>
      <c r="AB39" s="12"/>
      <c r="AC39" s="80">
        <f>AVERAGE(AC32:AC38)*20%</f>
        <v>0.2</v>
      </c>
      <c r="AD39" s="10"/>
      <c r="AE39" s="10"/>
      <c r="AF39" s="12"/>
      <c r="AG39" s="12"/>
      <c r="AH39" s="99">
        <f>AVERAGE(AH32:AH38)*20%</f>
        <v>0.2</v>
      </c>
      <c r="AI39" s="10"/>
      <c r="AJ39" s="10"/>
      <c r="AK39" s="12"/>
      <c r="AL39" s="12"/>
      <c r="AM39" s="80">
        <f>AVERAGE(AM32:AM38)*20%</f>
        <v>0.2</v>
      </c>
      <c r="AN39" s="10"/>
      <c r="AO39" s="10"/>
      <c r="AP39" s="16"/>
      <c r="AQ39" s="16"/>
      <c r="AR39" s="80">
        <f>AVERAGE(AR32:AR38)*20%</f>
        <v>0.2</v>
      </c>
      <c r="AS39" s="10"/>
    </row>
    <row r="40" spans="1:45" s="9" customFormat="1" ht="18.75" x14ac:dyDescent="0.3">
      <c r="A40" s="6"/>
      <c r="B40" s="6"/>
      <c r="C40" s="6"/>
      <c r="D40" s="6"/>
      <c r="E40" s="7" t="s">
        <v>253</v>
      </c>
      <c r="F40" s="6"/>
      <c r="G40" s="6"/>
      <c r="H40" s="6"/>
      <c r="I40" s="6"/>
      <c r="J40" s="6"/>
      <c r="K40" s="6"/>
      <c r="L40" s="8"/>
      <c r="M40" s="8"/>
      <c r="N40" s="8"/>
      <c r="O40" s="8"/>
      <c r="P40" s="8"/>
      <c r="Q40" s="6"/>
      <c r="R40" s="6"/>
      <c r="S40" s="6"/>
      <c r="T40" s="6"/>
      <c r="U40" s="6"/>
      <c r="V40" s="8"/>
      <c r="W40" s="8"/>
      <c r="X40" s="82">
        <f>X31+X39</f>
        <v>0.94657971509971506</v>
      </c>
      <c r="Y40" s="6"/>
      <c r="Z40" s="6"/>
      <c r="AA40" s="8"/>
      <c r="AB40" s="8"/>
      <c r="AC40" s="82">
        <f>AC31+AC39</f>
        <v>0.95849638647343016</v>
      </c>
      <c r="AD40" s="6"/>
      <c r="AE40" s="6"/>
      <c r="AF40" s="8"/>
      <c r="AG40" s="8"/>
      <c r="AH40" s="102">
        <f>AH31+AH39</f>
        <v>0.92665035882635904</v>
      </c>
      <c r="AI40" s="6"/>
      <c r="AJ40" s="6"/>
      <c r="AK40" s="8"/>
      <c r="AL40" s="8"/>
      <c r="AM40" s="82">
        <f>AM31+AM39</f>
        <v>0.92618869841269857</v>
      </c>
      <c r="AN40" s="6"/>
      <c r="AO40" s="6"/>
      <c r="AP40" s="17"/>
      <c r="AQ40" s="17"/>
      <c r="AR40" s="82">
        <f>AR31+AR39</f>
        <v>0.94737794708994705</v>
      </c>
      <c r="AS40" s="6"/>
    </row>
    <row r="43" spans="1:45" x14ac:dyDescent="0.25">
      <c r="X43" s="77">
        <f>21/25</f>
        <v>0.84</v>
      </c>
      <c r="Y43" s="77">
        <f>79/91</f>
        <v>0.86813186813186816</v>
      </c>
    </row>
  </sheetData>
  <mergeCells count="20">
    <mergeCell ref="V13:Z14"/>
    <mergeCell ref="AA13:AE14"/>
    <mergeCell ref="AF13:AJ14"/>
    <mergeCell ref="AK13:AO14"/>
    <mergeCell ref="AP13:AS14"/>
    <mergeCell ref="A13:B14"/>
    <mergeCell ref="C13:C15"/>
    <mergeCell ref="A1:K1"/>
    <mergeCell ref="L1:P1"/>
    <mergeCell ref="D13:F14"/>
    <mergeCell ref="G13:Q14"/>
    <mergeCell ref="A2:K2"/>
    <mergeCell ref="H9:K9"/>
    <mergeCell ref="H10:K10"/>
    <mergeCell ref="R13:U14"/>
    <mergeCell ref="F4:K4"/>
    <mergeCell ref="H5:K5"/>
    <mergeCell ref="H6:K6"/>
    <mergeCell ref="H7:K7"/>
    <mergeCell ref="H8:K8"/>
  </mergeCells>
  <dataValidations count="1">
    <dataValidation allowBlank="1" showInputMessage="1" showErrorMessage="1" error="Escriba un texto " promptTitle="Cualquier contenido" sqref="F15 F3:F12" xr:uid="{00000000-0002-0000-0000-000000000000}"/>
  </dataValidations>
  <hyperlinks>
    <hyperlink ref="AD36" r:id="rId1" xr:uid="{1FAF40BA-9A45-45D7-93D7-57FCFEA9F085}"/>
  </hyperlinks>
  <pageMargins left="0.7" right="0.7" top="0.75" bottom="0.75" header="0.3" footer="0.3"/>
  <pageSetup paperSize="9" orientation="portrait" r:id="rId2"/>
  <ignoredErrors>
    <ignoredError sqref="D16:D17" numberStoredAsText="1"/>
  </ignoredError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 F13:F14 F16:F22 F24:F31 F39:F1048576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25</v>
      </c>
    </row>
    <row r="2" spans="1:1" x14ac:dyDescent="0.25">
      <c r="A2" t="s">
        <v>96</v>
      </c>
    </row>
    <row r="3" spans="1:1" x14ac:dyDescent="0.25">
      <c r="A3" t="s">
        <v>50</v>
      </c>
    </row>
    <row r="4" spans="1:1" x14ac:dyDescent="0.25">
      <c r="A4" t="s">
        <v>185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79AF05B0CA4944BB83126E48AFF4035" ma:contentTypeVersion="15" ma:contentTypeDescription="Crear nuevo documento." ma:contentTypeScope="" ma:versionID="9d19657c730e78c3d355ddf0d62e8d13">
  <xsd:schema xmlns:xsd="http://www.w3.org/2001/XMLSchema" xmlns:xs="http://www.w3.org/2001/XMLSchema" xmlns:p="http://schemas.microsoft.com/office/2006/metadata/properties" xmlns:ns2="f8dc1254-f694-4df3-a50d-d4e607c93dc9" xmlns:ns3="20cb614e-b45f-4877-aa77-0fc3e5f2c8f0" targetNamespace="http://schemas.microsoft.com/office/2006/metadata/properties" ma:root="true" ma:fieldsID="17866b5252e4077bf448069177ed2070" ns2:_="" ns3:_="">
    <xsd:import namespace="f8dc1254-f694-4df3-a50d-d4e607c93dc9"/>
    <xsd:import namespace="20cb614e-b45f-4877-aa77-0fc3e5f2c8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dc1254-f694-4df3-a50d-d4e607c93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cb614e-b45f-4877-aa77-0fc3e5f2c8f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5d71684-cc2f-47e5-af77-6d773671f415}" ma:internalName="TaxCatchAll" ma:showField="CatchAllData" ma:web="20cb614e-b45f-4877-aa77-0fc3e5f2c8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0cb614e-b45f-4877-aa77-0fc3e5f2c8f0" xsi:nil="true"/>
    <lcf76f155ced4ddcb4097134ff3c332f xmlns="f8dc1254-f694-4df3-a50d-d4e607c93dc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D8DDA7-EE09-4433-8D8E-BC575E08C8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dc1254-f694-4df3-a50d-d4e607c93dc9"/>
    <ds:schemaRef ds:uri="20cb614e-b45f-4877-aa77-0fc3e5f2c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912C2-67FF-4F74-B857-B8D2F5FE6CA6}">
  <ds:schemaRefs>
    <ds:schemaRef ds:uri="http://www.w3.org/XML/1998/namespace"/>
    <ds:schemaRef ds:uri="http://purl.org/dc/dcmitype/"/>
    <ds:schemaRef ds:uri="f8dc1254-f694-4df3-a50d-d4e607c93dc9"/>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20cb614e-b45f-4877-aa77-0fc3e5f2c8f0"/>
    <ds:schemaRef ds:uri="http://purl.org/dc/elements/1.1/"/>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Elcy Guevara A</cp:lastModifiedBy>
  <cp:revision/>
  <dcterms:created xsi:type="dcterms:W3CDTF">2021-01-25T18:44:53Z</dcterms:created>
  <dcterms:modified xsi:type="dcterms:W3CDTF">2024-02-09T16:18:14Z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0x010100479AF05B0CA4944BB83126E48AFF4035</vt:lpwstr>
  </property>
  <property fmtid="{D5CDD505-2E9C-101B-9397-08002B2CF9AE}" pid="3" name="MediaServiceImageTags">
    <vt:lpwstr/>
  </property>
</Properties>
</file>