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426"/>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PLAN DE GESTION 2023_AL/Alcaldias Locales/13_Teusaquillo/"/>
    </mc:Choice>
  </mc:AlternateContent>
  <xr:revisionPtr revIDLastSave="334" documentId="11_EF2A8C7E374D1BEA5FC1FF3300F2FF649B7BACF4" xr6:coauthVersionLast="47" xr6:coauthVersionMax="47" xr10:uidLastSave="{8BD4BBC8-698C-466B-94E2-195F3B8E2444}"/>
  <bookViews>
    <workbookView xWindow="-120" yWindow="-120" windowWidth="29040" windowHeight="158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32" i="1" l="1"/>
  <c r="X36" i="1"/>
  <c r="AR35" i="1"/>
  <c r="AR34" i="1"/>
  <c r="X35" i="1"/>
  <c r="X34" i="1"/>
  <c r="Y40" i="1"/>
  <c r="X40" i="1"/>
  <c r="AR33" i="1"/>
  <c r="AR32" i="1"/>
  <c r="AR36" i="1" s="1"/>
  <c r="X32" i="1"/>
  <c r="AR31" i="1"/>
  <c r="AR30" i="1"/>
  <c r="X30" i="1"/>
  <c r="AP35" i="1"/>
  <c r="AK35" i="1"/>
  <c r="AF35" i="1"/>
  <c r="AA35" i="1"/>
  <c r="V35" i="1"/>
  <c r="AP34" i="1"/>
  <c r="AK34" i="1"/>
  <c r="AF34" i="1"/>
  <c r="AA34" i="1"/>
  <c r="V34" i="1"/>
  <c r="AP33" i="1"/>
  <c r="AK33" i="1"/>
  <c r="AF33" i="1"/>
  <c r="AA33" i="1"/>
  <c r="V33" i="1"/>
  <c r="AP32" i="1"/>
  <c r="AK32" i="1"/>
  <c r="AF32" i="1"/>
  <c r="AA32" i="1"/>
  <c r="V32" i="1"/>
  <c r="AP31" i="1"/>
  <c r="AK31" i="1"/>
  <c r="AF31" i="1"/>
  <c r="AA31" i="1"/>
  <c r="V31" i="1"/>
  <c r="AP30" i="1"/>
  <c r="AK30" i="1"/>
  <c r="AF30" i="1"/>
  <c r="AA30" i="1"/>
  <c r="V30" i="1"/>
  <c r="AP29" i="1"/>
  <c r="AR29" i="1" s="1"/>
  <c r="AK29" i="1"/>
  <c r="AM29" i="1" s="1"/>
  <c r="AH29" i="1"/>
  <c r="AF29" i="1"/>
  <c r="AA29" i="1"/>
  <c r="AC29" i="1" s="1"/>
  <c r="V29" i="1"/>
  <c r="P21" i="1"/>
  <c r="P22" i="1"/>
  <c r="P24" i="1"/>
  <c r="P25" i="1"/>
  <c r="P26" i="1"/>
  <c r="P27" i="1"/>
  <c r="P23" i="1"/>
  <c r="AP13" i="1" l="1"/>
  <c r="AR13" i="1" s="1"/>
  <c r="AK13" i="1"/>
  <c r="AM13" i="1" s="1"/>
  <c r="AM36" i="1"/>
  <c r="AP27" i="1"/>
  <c r="AR27" i="1" s="1"/>
  <c r="AP26" i="1"/>
  <c r="AR26" i="1"/>
  <c r="AP25" i="1"/>
  <c r="AR25" i="1" s="1"/>
  <c r="AP24" i="1"/>
  <c r="AR24" i="1"/>
  <c r="AP23" i="1"/>
  <c r="AR23" i="1" s="1"/>
  <c r="AP22" i="1"/>
  <c r="AR22" i="1" s="1"/>
  <c r="AP21" i="1"/>
  <c r="AR21" i="1" s="1"/>
  <c r="AP20" i="1"/>
  <c r="AR20" i="1" s="1"/>
  <c r="AP19" i="1"/>
  <c r="AR19" i="1" s="1"/>
  <c r="AP18" i="1"/>
  <c r="AR18" i="1" s="1"/>
  <c r="AP17" i="1"/>
  <c r="AR17" i="1" s="1"/>
  <c r="AP16" i="1"/>
  <c r="AR16" i="1" s="1"/>
  <c r="AP15" i="1"/>
  <c r="AR15" i="1" s="1"/>
  <c r="AP14" i="1"/>
  <c r="AR14" i="1" s="1"/>
  <c r="AK27" i="1"/>
  <c r="AM27" i="1" s="1"/>
  <c r="AK26" i="1"/>
  <c r="AM26" i="1" s="1"/>
  <c r="AK25" i="1"/>
  <c r="AM25" i="1" s="1"/>
  <c r="AK24" i="1"/>
  <c r="AM24" i="1" s="1"/>
  <c r="AK23" i="1"/>
  <c r="AM23" i="1" s="1"/>
  <c r="AK22" i="1"/>
  <c r="AM22" i="1" s="1"/>
  <c r="AK21" i="1"/>
  <c r="AM21" i="1"/>
  <c r="AK20" i="1"/>
  <c r="AM20" i="1"/>
  <c r="AK19" i="1"/>
  <c r="AM19" i="1"/>
  <c r="AK18" i="1"/>
  <c r="AM18" i="1" s="1"/>
  <c r="AK17" i="1"/>
  <c r="AM17" i="1" s="1"/>
  <c r="AK16" i="1"/>
  <c r="AM16" i="1" s="1"/>
  <c r="AK15" i="1"/>
  <c r="AM15" i="1" s="1"/>
  <c r="AK14" i="1"/>
  <c r="AM14" i="1" s="1"/>
  <c r="AH36" i="1"/>
  <c r="AF27" i="1"/>
  <c r="AH27" i="1" s="1"/>
  <c r="AF26" i="1"/>
  <c r="AH26" i="1" s="1"/>
  <c r="AF25" i="1"/>
  <c r="AH25" i="1" s="1"/>
  <c r="AF24" i="1"/>
  <c r="AH24" i="1" s="1"/>
  <c r="AF23" i="1"/>
  <c r="AH23" i="1" s="1"/>
  <c r="AF22" i="1"/>
  <c r="AH22" i="1"/>
  <c r="AF21" i="1"/>
  <c r="AH21" i="1" s="1"/>
  <c r="AF20" i="1"/>
  <c r="AH20" i="1" s="1"/>
  <c r="AF19" i="1"/>
  <c r="AH19" i="1" s="1"/>
  <c r="AF18" i="1"/>
  <c r="AH18" i="1" s="1"/>
  <c r="AF17" i="1"/>
  <c r="AH17" i="1" s="1"/>
  <c r="AF16" i="1"/>
  <c r="AH16" i="1"/>
  <c r="AF15" i="1"/>
  <c r="AH15" i="1" s="1"/>
  <c r="AF14" i="1"/>
  <c r="AH14" i="1" s="1"/>
  <c r="AF13" i="1"/>
  <c r="AH13" i="1" s="1"/>
  <c r="AC36" i="1"/>
  <c r="AA27" i="1"/>
  <c r="AC27" i="1" s="1"/>
  <c r="AA26" i="1"/>
  <c r="AC26" i="1" s="1"/>
  <c r="AA25" i="1"/>
  <c r="AC25" i="1" s="1"/>
  <c r="AA24" i="1"/>
  <c r="AC24" i="1" s="1"/>
  <c r="AA23" i="1"/>
  <c r="AC23" i="1" s="1"/>
  <c r="AA22" i="1"/>
  <c r="AC22" i="1" s="1"/>
  <c r="AA21" i="1"/>
  <c r="AC21" i="1" s="1"/>
  <c r="AA20" i="1"/>
  <c r="AC20" i="1" s="1"/>
  <c r="AA19" i="1"/>
  <c r="AC19" i="1" s="1"/>
  <c r="AA18" i="1"/>
  <c r="AC18" i="1" s="1"/>
  <c r="AA17" i="1"/>
  <c r="AC17" i="1" s="1"/>
  <c r="AA16" i="1"/>
  <c r="AC16" i="1" s="1"/>
  <c r="AA15" i="1"/>
  <c r="AC15" i="1" s="1"/>
  <c r="AA14" i="1"/>
  <c r="AC14" i="1" s="1"/>
  <c r="AA13" i="1"/>
  <c r="AC13" i="1" s="1"/>
  <c r="V27" i="1"/>
  <c r="X27" i="1" s="1"/>
  <c r="V26" i="1"/>
  <c r="X26" i="1" s="1"/>
  <c r="V25" i="1"/>
  <c r="X25" i="1" s="1"/>
  <c r="V24" i="1"/>
  <c r="X24" i="1" s="1"/>
  <c r="V23" i="1"/>
  <c r="X23" i="1" s="1"/>
  <c r="V22" i="1"/>
  <c r="X22" i="1"/>
  <c r="V21" i="1"/>
  <c r="X21" i="1" s="1"/>
  <c r="V20" i="1"/>
  <c r="V19" i="1"/>
  <c r="X19" i="1" s="1"/>
  <c r="V18" i="1"/>
  <c r="X18" i="1" s="1"/>
  <c r="V17" i="1"/>
  <c r="X17" i="1" s="1"/>
  <c r="V16" i="1"/>
  <c r="X16" i="1" s="1"/>
  <c r="V15" i="1"/>
  <c r="X15" i="1" s="1"/>
  <c r="V14" i="1"/>
  <c r="X14" i="1" s="1"/>
  <c r="V13" i="1"/>
  <c r="X28" i="1" s="1"/>
  <c r="AC28" i="1" l="1"/>
  <c r="AC37" i="1" s="1"/>
  <c r="AR28" i="1"/>
  <c r="AR37" i="1" s="1"/>
  <c r="AM28" i="1"/>
  <c r="AM37" i="1" s="1"/>
  <c r="AH28" i="1"/>
  <c r="AH37" i="1" s="1"/>
  <c r="X3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0" authorId="0" shapeId="0" xr:uid="{00000000-0006-0000-0000-000005000000}">
      <text>
        <r>
          <rPr>
            <b/>
            <sz val="9"/>
            <color indexed="81"/>
            <rFont val="Tahoma"/>
            <family val="2"/>
          </rPr>
          <t>Indique el nombre del proceso al cual está asociada la meta</t>
        </r>
      </text>
    </comment>
    <comment ref="A12" authorId="0" shapeId="0" xr:uid="{00000000-0006-0000-0000-000006000000}">
      <text>
        <r>
          <rPr>
            <b/>
            <sz val="9"/>
            <color indexed="81"/>
            <rFont val="Tahoma"/>
            <family val="2"/>
          </rPr>
          <t>Incluya el número del objetivo estratégico, de acuerdo con lo adoptado en el Plan Estratégico Institucional</t>
        </r>
      </text>
    </comment>
    <comment ref="B12"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2" authorId="0" shapeId="0" xr:uid="{00000000-0006-0000-0000-000008000000}">
      <text>
        <r>
          <rPr>
            <b/>
            <sz val="9"/>
            <color indexed="81"/>
            <rFont val="Tahoma"/>
            <family val="2"/>
          </rPr>
          <t>Escriba el número de la meta, en orden consecutivo</t>
        </r>
      </text>
    </comment>
    <comment ref="E12"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00000000-0006-0000-0000-00000A000000}">
      <text>
        <r>
          <rPr>
            <b/>
            <sz val="9"/>
            <color indexed="81"/>
            <rFont val="Tahoma"/>
            <family val="2"/>
          </rPr>
          <t xml:space="preserve">Seleccione la opción que corresponda
</t>
        </r>
      </text>
    </comment>
    <comment ref="G12" authorId="0" shapeId="0" xr:uid="{00000000-0006-0000-0000-00000B000000}">
      <text>
        <r>
          <rPr>
            <b/>
            <sz val="9"/>
            <color indexed="81"/>
            <rFont val="Tahoma"/>
            <family val="2"/>
          </rPr>
          <t>Indique un nombre corto que refleje lo que pretende medir. 
Ej. Porcentaje de giros acumulados</t>
        </r>
      </text>
    </comment>
    <comment ref="H12"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2"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2"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2"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2" authorId="0" shapeId="0" xr:uid="{00000000-0006-0000-0000-000010000000}">
      <text>
        <r>
          <rPr>
            <b/>
            <sz val="9"/>
            <color indexed="81"/>
            <rFont val="Tahoma"/>
            <family val="2"/>
          </rPr>
          <t xml:space="preserve">Indique la magnitud programada para el trimestre. </t>
        </r>
      </text>
    </comment>
    <comment ref="M12" authorId="0" shapeId="0" xr:uid="{00000000-0006-0000-0000-000011000000}">
      <text>
        <r>
          <rPr>
            <b/>
            <sz val="9"/>
            <color indexed="81"/>
            <rFont val="Tahoma"/>
            <family val="2"/>
          </rPr>
          <t xml:space="preserve">Indique la magnitud programada para el trimestre. </t>
        </r>
      </text>
    </comment>
    <comment ref="N12" authorId="0" shapeId="0" xr:uid="{00000000-0006-0000-0000-000012000000}">
      <text>
        <r>
          <rPr>
            <b/>
            <sz val="9"/>
            <color indexed="81"/>
            <rFont val="Tahoma"/>
            <family val="2"/>
          </rPr>
          <t xml:space="preserve">Indique la magnitud programada para el trimestre. </t>
        </r>
      </text>
    </comment>
    <comment ref="O12" authorId="0" shapeId="0" xr:uid="{00000000-0006-0000-0000-000013000000}">
      <text>
        <r>
          <rPr>
            <b/>
            <sz val="9"/>
            <color indexed="81"/>
            <rFont val="Tahoma"/>
            <family val="2"/>
          </rPr>
          <t xml:space="preserve">Indique la magnitud programada para el trimestre. </t>
        </r>
      </text>
    </comment>
    <comment ref="P12" authorId="0" shapeId="0" xr:uid="{00000000-0006-0000-0000-000014000000}">
      <text>
        <r>
          <rPr>
            <b/>
            <sz val="9"/>
            <color indexed="81"/>
            <rFont val="Tahoma"/>
            <family val="2"/>
          </rPr>
          <t>Indique la programación total de la vigencia. 
Debe ser coherente con la meta.</t>
        </r>
      </text>
    </comment>
    <comment ref="Q12" authorId="0" shapeId="0" xr:uid="{00000000-0006-0000-0000-000015000000}">
      <text>
        <r>
          <rPr>
            <b/>
            <sz val="9"/>
            <color indexed="81"/>
            <rFont val="Tahoma"/>
            <family val="2"/>
          </rPr>
          <t xml:space="preserve">Indique el tipo de indicador: 
- Eficancia 
- Eficiencia 
- Efectividad </t>
        </r>
      </text>
    </comment>
    <comment ref="R12" authorId="0" shapeId="0" xr:uid="{00000000-0006-0000-0000-000016000000}">
      <text>
        <r>
          <rPr>
            <b/>
            <sz val="9"/>
            <color indexed="81"/>
            <rFont val="Tahoma"/>
            <family val="2"/>
          </rPr>
          <t>Indique la evidencia a presentar del cumplimiento de la meta. Se debe redactar de forma concreta y coherente con la meta</t>
        </r>
      </text>
    </comment>
    <comment ref="S12"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2" authorId="0" shapeId="0" xr:uid="{00000000-0006-0000-0000-000018000000}">
      <text>
        <r>
          <rPr>
            <b/>
            <sz val="9"/>
            <color indexed="81"/>
            <rFont val="Tahoma"/>
            <family val="2"/>
          </rPr>
          <t>Indique el área y grupo de trabajo (si se tiene), responsable de cumplir o ejecutar la meta</t>
        </r>
      </text>
    </comment>
    <comment ref="U12" authorId="0" shapeId="0" xr:uid="{00000000-0006-0000-0000-000019000000}">
      <text>
        <r>
          <rPr>
            <b/>
            <sz val="9"/>
            <color indexed="81"/>
            <rFont val="Tahoma"/>
            <family val="2"/>
          </rPr>
          <t>Indique el nombre de la dependencia responsable de reportar trimestralmente la meta a la OAP</t>
        </r>
      </text>
    </comment>
    <comment ref="V12" authorId="0" shapeId="0" xr:uid="{00000000-0006-0000-0000-00001A000000}">
      <text>
        <r>
          <rPr>
            <b/>
            <sz val="9"/>
            <color indexed="81"/>
            <rFont val="Tahoma"/>
            <family val="2"/>
          </rPr>
          <t>Indique la magnitud programada</t>
        </r>
      </text>
    </comment>
    <comment ref="W12" authorId="0" shapeId="0" xr:uid="{00000000-0006-0000-0000-00001B000000}">
      <text>
        <r>
          <rPr>
            <b/>
            <sz val="9"/>
            <color indexed="81"/>
            <rFont val="Tahoma"/>
            <family val="2"/>
          </rPr>
          <t>Indique la magnitud ejecutada. Corresponde al resultado de medir el indicador de la meta</t>
        </r>
      </text>
    </comment>
    <comment ref="X12"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2"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2" authorId="0" shapeId="0" xr:uid="{00000000-0006-0000-0000-00001E000000}">
      <text>
        <r>
          <rPr>
            <b/>
            <sz val="9"/>
            <color indexed="81"/>
            <rFont val="Tahoma"/>
            <family val="2"/>
          </rPr>
          <t xml:space="preserve">Indicar el nombre concreto de la evidencia aportada. </t>
        </r>
      </text>
    </comment>
    <comment ref="AA12" authorId="0" shapeId="0" xr:uid="{00000000-0006-0000-0000-00001F000000}">
      <text>
        <r>
          <rPr>
            <b/>
            <sz val="9"/>
            <color indexed="81"/>
            <rFont val="Tahoma"/>
            <family val="2"/>
          </rPr>
          <t>Indique la magnitud programada</t>
        </r>
      </text>
    </comment>
    <comment ref="AB12" authorId="0" shapeId="0" xr:uid="{00000000-0006-0000-0000-000020000000}">
      <text>
        <r>
          <rPr>
            <b/>
            <sz val="9"/>
            <color indexed="81"/>
            <rFont val="Tahoma"/>
            <family val="2"/>
          </rPr>
          <t>Indique la magnitud ejecutada. Corresponde al resultado de medir el indicador de la meta</t>
        </r>
      </text>
    </comment>
    <comment ref="AC12"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2"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2" authorId="0" shapeId="0" xr:uid="{00000000-0006-0000-0000-000023000000}">
      <text>
        <r>
          <rPr>
            <b/>
            <sz val="9"/>
            <color indexed="81"/>
            <rFont val="Tahoma"/>
            <family val="2"/>
          </rPr>
          <t xml:space="preserve">Indicar el nombre concreto de la evidencia aportada. </t>
        </r>
      </text>
    </comment>
    <comment ref="AF12" authorId="0" shapeId="0" xr:uid="{00000000-0006-0000-0000-000024000000}">
      <text>
        <r>
          <rPr>
            <b/>
            <sz val="9"/>
            <color indexed="81"/>
            <rFont val="Tahoma"/>
            <family val="2"/>
          </rPr>
          <t>Indique la magnitud programada</t>
        </r>
      </text>
    </comment>
    <comment ref="AG12" authorId="0" shapeId="0" xr:uid="{00000000-0006-0000-0000-000025000000}">
      <text>
        <r>
          <rPr>
            <b/>
            <sz val="9"/>
            <color indexed="81"/>
            <rFont val="Tahoma"/>
            <family val="2"/>
          </rPr>
          <t>Indique la magnitud ejecutada. Corresponde al resultado de medir el indicador de la meta</t>
        </r>
      </text>
    </comment>
    <comment ref="AH12"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2"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2" authorId="0" shapeId="0" xr:uid="{00000000-0006-0000-0000-000028000000}">
      <text>
        <r>
          <rPr>
            <b/>
            <sz val="9"/>
            <color indexed="81"/>
            <rFont val="Tahoma"/>
            <family val="2"/>
          </rPr>
          <t xml:space="preserve">Indicar el nombre concreto de la evidencia aportada. </t>
        </r>
      </text>
    </comment>
    <comment ref="AK12" authorId="0" shapeId="0" xr:uid="{00000000-0006-0000-0000-000029000000}">
      <text>
        <r>
          <rPr>
            <b/>
            <sz val="9"/>
            <color indexed="81"/>
            <rFont val="Tahoma"/>
            <family val="2"/>
          </rPr>
          <t>Indique la magnitud programada</t>
        </r>
      </text>
    </comment>
    <comment ref="AL12" authorId="0" shapeId="0" xr:uid="{00000000-0006-0000-0000-00002A000000}">
      <text>
        <r>
          <rPr>
            <b/>
            <sz val="9"/>
            <color indexed="81"/>
            <rFont val="Tahoma"/>
            <family val="2"/>
          </rPr>
          <t>Indique la magnitud ejecutada. Corresponde al resultado de medir el indicador de la meta</t>
        </r>
      </text>
    </comment>
    <comment ref="AM12"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2"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2" authorId="0" shapeId="0" xr:uid="{00000000-0006-0000-0000-00002D000000}">
      <text>
        <r>
          <rPr>
            <b/>
            <sz val="9"/>
            <color indexed="81"/>
            <rFont val="Tahoma"/>
            <family val="2"/>
          </rPr>
          <t xml:space="preserve">Indicar el nombre concreto de la evidencia aportada. </t>
        </r>
      </text>
    </comment>
    <comment ref="AP12" authorId="0" shapeId="0" xr:uid="{00000000-0006-0000-0000-00002E000000}">
      <text>
        <r>
          <rPr>
            <b/>
            <sz val="9"/>
            <color indexed="81"/>
            <rFont val="Tahoma"/>
            <family val="2"/>
          </rPr>
          <t>Indique la magnitud total programada para la vigencia</t>
        </r>
      </text>
    </comment>
    <comment ref="AQ12" authorId="0" shapeId="0" xr:uid="{00000000-0006-0000-0000-00002F000000}">
      <text>
        <r>
          <rPr>
            <b/>
            <sz val="9"/>
            <color indexed="81"/>
            <rFont val="Tahoma"/>
            <family val="2"/>
          </rPr>
          <t xml:space="preserve">Indique la magnitud ejecutada acumulada para la vigencia </t>
        </r>
      </text>
    </comment>
    <comment ref="AR12"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2" authorId="0" shapeId="0" xr:uid="{00000000-0006-0000-0000-000031000000}">
      <text>
        <r>
          <rPr>
            <b/>
            <sz val="9"/>
            <color indexed="81"/>
            <rFont val="Tahoma"/>
            <family val="2"/>
          </rPr>
          <t>Es la descripción detallada de los avances y logros obtenidos con la ejecución de la meta acumulados para la vigencia</t>
        </r>
      </text>
    </comment>
    <comment ref="E28" authorId="0" shapeId="0" xr:uid="{00000000-0006-0000-0000-000032000000}">
      <text>
        <r>
          <rPr>
            <b/>
            <sz val="9"/>
            <color indexed="81"/>
            <rFont val="Tahoma"/>
            <family val="2"/>
          </rPr>
          <t>Promedio obtenido para el periodo x 80%</t>
        </r>
      </text>
    </comment>
    <comment ref="E36" authorId="0" shapeId="0" xr:uid="{00000000-0006-0000-0000-000033000000}">
      <text>
        <r>
          <rPr>
            <b/>
            <sz val="9"/>
            <color indexed="81"/>
            <rFont val="Tahoma"/>
            <family val="2"/>
          </rPr>
          <t>Promedio obtenido en las metas transversales para el periodo x 20%</t>
        </r>
      </text>
    </comment>
    <comment ref="E37"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<sst xmlns="http://schemas.openxmlformats.org/spreadsheetml/2006/main" count="472" uniqueCount="229">
  <si>
    <r>
      <rPr>
        <b/>
        <sz val="14"/>
        <rFont val="Calibri Light"/>
        <family val="2"/>
        <scheme val="major"/>
      </rPr>
      <t>FORMULACIÓN Y SEGUIMIENTO PLANES DE GESTIÓN NIVEL LOCAL</t>
    </r>
    <r>
      <rPr>
        <b/>
        <sz val="11"/>
        <color theme="1"/>
        <rFont val="Calibri Light"/>
        <family val="2"/>
        <scheme val="major"/>
      </rPr>
      <t xml:space="preserve">
ALCALDÍA LOCAL DE TEUSAQUILLO</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</si>
  <si>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</si>
  <si>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2023</t>
  </si>
  <si>
    <t>CONTROL DE CAMBIOS</t>
  </si>
  <si>
    <t>VERSIÓN</t>
  </si>
  <si>
    <t>FECHA</t>
  </si>
  <si>
    <t>DESCRIPCIÓN DE LA MODIFICACIÓN</t>
  </si>
  <si>
    <t>27 de enero 2023</t>
  </si>
  <si>
    <t>Publicación del plan de gestión aprobado. Caso HOLA: 292079</t>
  </si>
  <si>
    <t>26 de abril de 2023</t>
  </si>
  <si>
    <t>Para el primer trimteste de la vigencia 2023, el Plan de Gestión de la Alcaldia Local alcanzó un nivel de desempeño del 95 % y del 46 % acumulado para la vigencia. Se corrige responsable de las metas No 8 y de la 13 a la 15 a cargo de la alcaldia Local.</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</si>
  <si>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</si>
  <si>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</si>
  <si>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</si>
  <si>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</si>
  <si>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</si>
  <si>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</si>
  <si>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</si>
  <si>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</si>
  <si>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</si>
  <si>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</si>
  <si>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</si>
  <si>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</si>
  <si>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</si>
  <si>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</si>
  <si>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</si>
  <si>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</si>
  <si>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</si>
  <si>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</si>
  <si>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</si>
  <si>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</si>
  <si>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</si>
  <si>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</si>
  <si>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</si>
  <si>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</si>
  <si>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</si>
  <si>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</si>
  <si>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</si>
  <si>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</si>
  <si>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</si>
  <si>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</si>
  <si>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</si>
  <si>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</si>
  <si>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</si>
  <si>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</si>
  <si>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</si>
  <si>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</si>
  <si>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</si>
  <si>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</si>
  <si>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t>Aumentar 10 puntos porcentuales el avance de las metas del Plan de Desarrollo Local acumuladas al 30 de septiembre de 2023, con respecto al avance a 31 de diciembre de 2022 (metas entregadas)</t>
  </si>
  <si>
    <t>Retadora (mejora)</t>
  </si>
  <si>
    <t>Avance cuplimiento metas Plan de Desarrollo Local (metas entregadas).</t>
  </si>
  <si>
    <t>% Avance metas Plan de Desarrollo Local acumulado al periodo evaluado  (-)  % Avance acumulado metas entregadas Plan de Desarrollo Local al 31 de diciembre de 2022. (metas entregadas)</t>
  </si>
  <si>
    <t>Resultados a 31 de diciembre de 2022</t>
  </si>
  <si>
    <t>Creciente</t>
  </si>
  <si>
    <t>Porcentaje</t>
  </si>
  <si>
    <t xml:space="preserve">Efectividad </t>
  </si>
  <si>
    <t>Reporte trimestral de avance del Plan de Desarrollo Local - PDL</t>
  </si>
  <si>
    <t>MUSI</t>
  </si>
  <si>
    <t>Alcaldía Local - Área de Gestión del Desarrollo, Adminsitrativa y Financiera</t>
  </si>
  <si>
    <t>Dirección para la Gestión del Desarrollo Local</t>
  </si>
  <si>
    <t xml:space="preserve">No programado </t>
  </si>
  <si>
    <t xml:space="preserve">No programado para el periodo </t>
  </si>
  <si>
    <t>Gestión Corporativa Institucional</t>
  </si>
  <si>
    <t>2</t>
  </si>
  <si>
    <t>Girar mínimo el 72% del presupuesto comprometido constituido como obligaciones por pagar de la vigencia 2022.</t>
  </si>
  <si>
    <t>Porcentaje de giros acumulados de obligaciones por pagar de la vigencia 2022</t>
  </si>
  <si>
    <t>(Giros acumulados/Presupuesto comprometido constituido como obligaciones por pagar de la vigencia 2022)*100</t>
  </si>
  <si>
    <t xml:space="preserve">Eficacia </t>
  </si>
  <si>
    <t>Reporte seguimiento mensual consolidado</t>
  </si>
  <si>
    <t>BOGDATA</t>
  </si>
  <si>
    <t>La alcaldía Local de Teusaquillo, ejecuta el porcentaje de cumplimiento del primer trimestre 2023. Meta Cumplida  4.967.865.639/ 6.500.002.026*100</t>
  </si>
  <si>
    <t>Reporte  DGDL</t>
  </si>
  <si>
    <t>3</t>
  </si>
  <si>
    <t>Girar mínimo el 68% del presupuesto comprometido constituido como obligaciones por pagar de la vigencia 2021 y anteriores.</t>
  </si>
  <si>
    <t>Porcentaje de giros acumulados de obligaciones por pagar de la vigencia 2021 y anteriores</t>
  </si>
  <si>
    <t>(Giros acumulados / (Presupuesto comprometido constituido como obligaciones por pagar de la vigencia 2021 y anteriores - $9.848.559.713)) *100)</t>
  </si>
  <si>
    <t>La alcaldía Local de Teusaquillo, ejecuta el porcentaje de cumplimiento del primer trimestre 2023. Meta Cumplida 336.152.857/1.03</t>
  </si>
  <si>
    <t>4</t>
  </si>
  <si>
    <t>Comprometer mínimo el 50% al 30 de junio y el 98,5% al 31 de diciembre del presupuesto de inversión directa de la vigencia 2023</t>
  </si>
  <si>
    <t>Porcentaje de compromiso del presupuesto de inversión directa de la vigencia 2023</t>
  </si>
  <si>
    <t>(Valor de RP de inversión directa de la vigencia  / Valor total del presupuesto de inversión directa de la Vigencia)*100</t>
  </si>
  <si>
    <t xml:space="preserve">La alcaldía Local de Teusaquillo, ejecuta el porcentaje de cumplimiento del primer trimestre 2023. Meta Cumplida $ 7.971.160.287,00/23305373000*100
</t>
  </si>
  <si>
    <t>5</t>
  </si>
  <si>
    <t>Girar mínimo el 55% del presupuesto total  disponible de inversión directa de la vigencia.</t>
  </si>
  <si>
    <t>Porcentaje de giros acumulados</t>
  </si>
  <si>
    <t>(Giros acumulados de inversión directa/Presupuesto disponible de inversión directa de la vigencia)*100</t>
  </si>
  <si>
    <t xml:space="preserve">La alcaldía Local de Teusaquillo, ejecuta un  porcentaje de cumplimiento del 2,65% en el  primer trimestre 2023. Meta no cumplida $ 613.346.762,00/ $ 23.305.373.000,00*100
</t>
  </si>
  <si>
    <t>6</t>
  </si>
  <si>
    <t>Registrar en el sistema SIPSE Local, el 100% de los contratos publicados en la plataforma SECOP II de la vigencia. (Con excepción de comodatos, procesos de contratos de corredor de seguros, convenios interadministrativos, procesos de contratación por Tienda Virtual).</t>
  </si>
  <si>
    <t>Gestión</t>
  </si>
  <si>
    <t>Porcentaje de contratos registrados en SIPSE Local</t>
  </si>
  <si>
    <t>(Número de contratos registrados en SIPSE Local /Número de contratos publicados en la plataforma SECOP II)*100%</t>
  </si>
  <si>
    <t>Constante</t>
  </si>
  <si>
    <t>Reporte de seguimiento  consolidado</t>
  </si>
  <si>
    <t>SIPSE LOCAL y SECOP</t>
  </si>
  <si>
    <t>Para el primer trimestre de la vigencia 2023 se registraron 208 contratos en SECOP de los cuales 208 estan registrados en SIPSE , para un porcentaje de cumplimiento del 99%.  Falta registrar 3 contratos 40, 41 y 55 Meta Cumplida.</t>
  </si>
  <si>
    <t>7</t>
  </si>
  <si>
    <t>Lograr que el 100%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</si>
  <si>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</si>
  <si>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t>
  </si>
  <si>
    <t>SIPSE LOCAL</t>
  </si>
  <si>
    <t>Para el primer trimestre de la vigencia 2023 se registraron 208 contratos en SECOP de los cuales 194 estan registrados en SIPSE , para un porcentaje de cumplimineto del 93,28%.  Fal</t>
  </si>
  <si>
    <t>8</t>
  </si>
  <si>
    <t>Registrar y actualizar al 80% la información en el Módulo de proyectos de SIPSE LOCAL de proyectos de inversión de la vigencia 2023</t>
  </si>
  <si>
    <t>Porcentaje de proyectos de inversión con información de resultados actualizada en SIPSE Local</t>
  </si>
  <si>
    <t>(Porcentaje trimestral de Proyectos de inversión con información de seguimiento actualizada en SIPSE Local / Porcentaje de Proyectos de inversión registrados en SIPSE LOCAL (SEGPLAN))*80%</t>
  </si>
  <si>
    <t>N/A</t>
  </si>
  <si>
    <t>Reporte de seguimiento
consolidado</t>
  </si>
  <si>
    <t>Alcaldía local</t>
  </si>
  <si>
    <t xml:space="preserve">No programado para este periodo </t>
  </si>
  <si>
    <t>Inspección, Vigilancia y Control</t>
  </si>
  <si>
    <t>9</t>
  </si>
  <si>
    <t>Realizar 8.460 impulsos procesales (avocar, rechazar, enviar al competente y todo lo que derive del desarrollo de la actuación) sobre las actuaciones de policía que se encuentran a cargo de las inspecciones de policía.</t>
  </si>
  <si>
    <t xml:space="preserve">Expedientes a cargo de las inspecciones de policía impulsados </t>
  </si>
  <si>
    <t xml:space="preserve">Número de expedientes a cargo de las inspecciones de policía impulsados </t>
  </si>
  <si>
    <t>Suma</t>
  </si>
  <si>
    <t xml:space="preserve">Expedientes de actuaciones de policía </t>
  </si>
  <si>
    <t>Reporte de seguimiento de impulsos procesales</t>
  </si>
  <si>
    <t>Aplicativo ARCO</t>
  </si>
  <si>
    <t>Alcaldía Local - Área de Gestión Policiva</t>
  </si>
  <si>
    <t>Dirección para la Gestión Policiva</t>
  </si>
  <si>
    <t>Según las cifras del aplicativo del a DGP se registraron los siguientes impulsos: 1562, 1216,2474 en los meses de enero, febrero y marzo respectivamente, entre las cuatro inspecciones, para un total de 5252 impulsos en el primer trimestre de la vigencia 2023, Sin embargo en reporte de la Subdirección el número e impulsos corresponde a 4,918. Lo cual se encuentra en revisión por la diferencia en cifras con la herramienta que se compartió a la alcaldías locales para seguimiento y que pone en duda la confiabilidad de la misma.  P</t>
  </si>
  <si>
    <t>Reporte IVC DGP</t>
  </si>
  <si>
    <t>10</t>
  </si>
  <si>
    <t>Proferir 4.320 fallos de fondo en primera instancia sobre las actuaciones de policía que se encuentran a cargo de las inspecciones de policía.</t>
  </si>
  <si>
    <t>Fallos de fondo en primera instancia proferidos</t>
  </si>
  <si>
    <t>Número de Fallos de fondo en primera instancia proferidos</t>
  </si>
  <si>
    <t>Fallos de fondo</t>
  </si>
  <si>
    <t>Reporte de seguimiento de fallos de fondo de actuaciones de policía</t>
  </si>
  <si>
    <t>Según las cifras del aplicativo del a DGP se registraron los siguientes fallos: 459, 461,760 en los meses de enero, febrero y marzo respectivamente, entre las cuatro inspecciones. Para un total de 1680 fallos en el primer trimestre de la vigencia 2023.                             Sin embargo en reporte de la Subdirección el número  de fallos  corresponde a 940. Lo cual se encuentra en revisión por la diferencia en cifras con la herramienta que se compartió a la alcaldías locales para seguimiento y que pone en duda la confiabilidad de la misma. Se adjunta un archivo pantallazo donde se puede evidenciar lo mencionado y pdf de los correos enviados solicitando aclaración. META NO CUMPLIDA</t>
  </si>
  <si>
    <t>11</t>
  </si>
  <si>
    <t>Terminar (archivar) 280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</si>
  <si>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</si>
  <si>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</si>
  <si>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</si>
  <si>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</si>
  <si>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</si>
  <si>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Según cifras del tablero de control y reporte de  IVC, se registran 44 actuaciones administrativas.</t>
  </si>
  <si>
    <t>12</t>
  </si>
  <si>
    <t>Terminar 300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</si>
  <si>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</si>
  <si>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</si>
  <si>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</si>
  <si>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Según cifras del tablero de control y reporte de IVC, se registran 55 actuaciones administrativas.</t>
  </si>
  <si>
    <t>13</t>
  </si>
  <si>
    <t>Realizar 72 operativos de inspección, vigilancia y control en materia de integridad del espacio público.</t>
  </si>
  <si>
    <t>Acciones de control u operativos en materia de  integridad del espacio publico.</t>
  </si>
  <si>
    <t>Número de Acciones de control u operativos en materia de  integridad del espacio publico.</t>
  </si>
  <si>
    <t xml:space="preserve">Acciones de control u operativos </t>
  </si>
  <si>
    <t>Acta de asistencia e informe del operativo</t>
  </si>
  <si>
    <t>Registros de operativos Alcaldía Local</t>
  </si>
  <si>
    <t>Se adjuntan 32 actas que corresponden a 62 IVC en materia de espacio público durante el trimestre, las cuales se encuetran cargadas el aplicativo de SG</t>
  </si>
  <si>
    <t>14</t>
  </si>
  <si>
    <t>Realizar 102 operativos de inspección, vigilancia y control en materia de actividad económica.</t>
  </si>
  <si>
    <t>Acciones de control u operativos en materia actividad económica realizadas</t>
  </si>
  <si>
    <t>Número de Acciones de control u operativos en materia actividad económica realizadas</t>
  </si>
  <si>
    <t>Se adjuntan 110 actas que corresponden al mismo número de IVC debidamente registrados en el aplicativo de SGP</t>
  </si>
  <si>
    <t>15</t>
  </si>
  <si>
    <t>Realizar 20 operativos de inspección, vigilancia y control en materia de actividad ambiental</t>
  </si>
  <si>
    <t>Acciones de control u operativos en materia actividad ambiental realizadas</t>
  </si>
  <si>
    <t>Número de Acciones de control u operativos en materia actividad ambiental realizadas</t>
  </si>
  <si>
    <t>Se adjuntan 17 actas que corresponden a 29 IVC en materia ambiental durante el trimestre, las cuales se encuetran cargadas el aplicativo de SGP</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</si>
  <si>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</si>
  <si>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</si>
  <si>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</si>
  <si>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</si>
  <si>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</si>
  <si>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</si>
  <si>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</si>
  <si>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</si>
  <si>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2022</t>
  </si>
  <si>
    <t xml:space="preserve">Constante </t>
  </si>
  <si>
    <t>Porcentaje de buenas prácticas ambientales implementadas</t>
  </si>
  <si>
    <t>No programada</t>
  </si>
  <si>
    <t>Reporte de resultados de medición de los criterios ambientales</t>
  </si>
  <si>
    <t>Herramienta Oficina Asesora de Planeación</t>
  </si>
  <si>
    <t>Oficina Asesora de Planeación Institucional - Equipo de gestión ambiental</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</si>
  <si>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</si>
  <si>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</si>
  <si>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</si>
  <si>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</si>
  <si>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2022</t>
  </si>
  <si>
    <t>Porcentaje de planes de mejora sin vencimientos</t>
  </si>
  <si>
    <t>Reporte de acciones de mejora sin vencimiento</t>
  </si>
  <si>
    <t>MIMEC - SIG</t>
  </si>
  <si>
    <t>Oficina Asesora de Planeación Institucional - Equipo de planeación institucional y sectorial</t>
  </si>
  <si>
    <t xml:space="preserve">La alcaldía local cuenta con 0 acciones de mejora vencidas de las 6 acciones de mejora abiertas, lo que representa una ejecución de la meta del 100%. </t>
  </si>
  <si>
    <t>Reporte  MIMEC</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</si>
  <si>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</si>
  <si>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</si>
  <si>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</si>
  <si>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</si>
  <si>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</si>
  <si>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100% meta 2022 Ley 1712/2014</t>
  </si>
  <si>
    <t>Porcentaje de requisitos cumplidos</t>
  </si>
  <si>
    <t>Reporte de actualización de la información en la página web de la alcaldía local</t>
  </si>
  <si>
    <t>Página Web Alcaldía Local</t>
  </si>
  <si>
    <t>Oficina Asesora de Comunicaciones</t>
  </si>
  <si>
    <t xml:space="preserve">No programada </t>
  </si>
  <si>
    <t>MT4</t>
  </si>
  <si>
    <t>Participar del 100% de las capacitaciones que se realicen por parte de la Oficina Asesora de Planeación relacionadas con el Modelo Integrado de Planeación y Gestión</t>
  </si>
  <si>
    <t>Porcentaje de partipación en capacitaciones</t>
  </si>
  <si>
    <t>(Número de capacitaciones en las que se participó al menos dos personas de la alcaldía local / Número de capacitaciones convocadas) *100</t>
  </si>
  <si>
    <t>Eficacia</t>
  </si>
  <si>
    <t>Formato Evidencia de Reunión GDI-GPD-F029 diligenciado y presentación realizada</t>
  </si>
  <si>
    <t>Se realizó capacitación el 27 de marzo con los promotores de mejora sobre el Sistema de Gestión.</t>
  </si>
  <si>
    <t xml:space="preserve">Listado de asistencia </t>
  </si>
  <si>
    <t>MT5</t>
  </si>
  <si>
    <t>Realizar dos jornadas de capacitación o entrenamiento por parte de los promotores de mejora sobre el sistema de gestión y/o los procesos, dirigidas al personal de planta y contratistas para el fortalecimiento del Modelo Integrado de Planeación y Gestión, de acuerdo con los lineamientos dados por la Oficina Asesora de Planeación</t>
  </si>
  <si>
    <t>Jornadas de capacitación sobre el sistema de gestión realizadas</t>
  </si>
  <si>
    <t>Número de jornadas de capacitación sobre el sistema de gestión realizadas / Número de jornadas de capacitación sobre el sistema de gestión esperadas</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</si>
  <si>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</si>
  <si>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</si>
  <si>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</si>
  <si>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2022 tipificadas como Derechos de Petición registradas en el aplicativo Bogotá te Escucha y gestor documental ORFEO.</t>
  </si>
  <si>
    <t>Porcentaje de requerimientos ciudadanos con respuesta definitiva</t>
  </si>
  <si>
    <t>(No. de respuestas efectuadas / No. requerimientos instaurados antes del 31 de diciembre 2022) X 100</t>
  </si>
  <si>
    <t>Reporte de respuestas a la ciudadania</t>
  </si>
  <si>
    <t xml:space="preserve">Reporte Aplicativo BOGOTA TE ESCUCHA </t>
  </si>
  <si>
    <t>Subsecretaria de Gestión Institucional - Grupo Oficina de atención a la Ciudadanía</t>
  </si>
  <si>
    <t>Se atendieron 21 requerimientos ciudadanos de la vigencia 2022, equivalentes al 100% de la meta</t>
  </si>
  <si>
    <t>MT7</t>
  </si>
  <si>
    <t>Dar respuesta al 80% de los requerimientos ciudadanos asignados a la alcaldía local ingresados en la vigencia 2023 y asignados a la Alcaldía Local de la vigencia actual tipificadas como Derechos de Petición registradas en el aplicativo Bogotá te Escucha y gestor documental ORFEO dentro de los terminos de ley.</t>
  </si>
  <si>
    <t>(No. de respuestas efectuadas / No. requerimientos instaurados en la vigencia 2023 que deben tener respuesta) X 100</t>
  </si>
  <si>
    <t>Reporte Aplicativo BOGOTA TE ESCUCHA.</t>
  </si>
  <si>
    <t>Se atendiero 79 requerimientos ciudadanos de la vigencia 2022, equivalentes al 100% de la meta</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</si>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</sst>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rgb="FF9C0006"/>
      <name val="Calibri"/>
      <family val="2"/>
      <scheme val="minor"/>
    </font>
    <font>
      <sz val="11"/>
      <color rgb="FF000000"/>
      <name val="Calibri Light"/>
      <family val="2"/>
    </font>
    <font>
      <sz val="11"/>
      <color theme="1"/>
      <name val="Calibri Light"/>
      <family val="2"/>
    </font>
    <font>
      <sz val="11"/>
      <name val="Calibri Light"/>
      <family val="2"/>
    </font>
    <font>
      <sz val="11"/>
      <color rgb="FF0070C0"/>
      <name val="Calibri Light"/>
      <family val="2"/>
    </font>
    <font>
      <sz val="11"/>
      <color theme="1"/>
      <name val="Calibri Light"/>
    </font>
    <font>
      <sz val="11"/>
      <color rgb="FF000000"/>
      <name val="Calibri Light"/>
      <charset val="1"/>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C7CE"/>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9" fontId="3" fillId="0" borderId="0" applyFont="0" applyFill="0" applyBorder="0" applyAlignment="0" applyProtection="0"/>
    <xf numFmtId="0" fontId="13" fillId="10" borderId="0" applyNumberFormat="0" applyBorder="0" applyAlignment="0" applyProtection="0"/>
  </cellStyleXfs>
  <cellXfs count="129">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5" fillId="0" borderId="0" xfId="0" applyFont="1" applyAlignment="1">
      <alignment wrapText="1"/>
    </xf>
    <xf numFmtId="0" fontId="7" fillId="2" borderId="1" xfId="0" applyFont="1" applyFill="1" applyBorder="1" applyAlignment="1">
      <alignment wrapText="1"/>
    </xf>
    <xf numFmtId="0" fontId="8" fillId="2" borderId="1" xfId="0" applyFont="1" applyFill="1" applyBorder="1" applyAlignment="1">
      <alignment wrapText="1"/>
    </xf>
    <xf numFmtId="9" fontId="7" fillId="2" borderId="1" xfId="1" applyFont="1" applyFill="1" applyBorder="1" applyAlignment="1">
      <alignment wrapText="1"/>
    </xf>
    <xf numFmtId="0" fontId="7" fillId="0" borderId="0" xfId="0" applyFont="1" applyAlignment="1">
      <alignment wrapText="1"/>
    </xf>
    <xf numFmtId="0" fontId="5" fillId="3" borderId="1" xfId="0" applyFont="1" applyFill="1" applyBorder="1" applyAlignment="1">
      <alignment wrapText="1"/>
    </xf>
    <xf numFmtId="0" fontId="9" fillId="3" borderId="1" xfId="0" applyFont="1" applyFill="1" applyBorder="1" applyAlignment="1">
      <alignment wrapText="1"/>
    </xf>
    <xf numFmtId="9" fontId="9" fillId="3" borderId="1" xfId="0" applyNumberFormat="1" applyFont="1" applyFill="1" applyBorder="1" applyAlignment="1">
      <alignment wrapText="1"/>
    </xf>
    <xf numFmtId="0" fontId="6" fillId="3" borderId="1" xfId="0" applyFont="1" applyFill="1" applyBorder="1"/>
    <xf numFmtId="0" fontId="6" fillId="3" borderId="1" xfId="0" applyFont="1" applyFill="1" applyBorder="1" applyAlignment="1">
      <alignment wrapText="1"/>
    </xf>
    <xf numFmtId="9" fontId="6" fillId="3" borderId="1" xfId="1" applyFont="1" applyFill="1" applyBorder="1" applyAlignment="1">
      <alignment wrapText="1"/>
    </xf>
    <xf numFmtId="9" fontId="6" fillId="3" borderId="1" xfId="1" applyFont="1" applyFill="1" applyBorder="1" applyAlignment="1">
      <alignment horizontal="right" wrapText="1"/>
    </xf>
    <xf numFmtId="9" fontId="9" fillId="3" borderId="1" xfId="0" applyNumberFormat="1" applyFont="1" applyFill="1" applyBorder="1" applyAlignment="1">
      <alignment horizontal="right" wrapText="1"/>
    </xf>
    <xf numFmtId="9" fontId="7" fillId="2" borderId="1" xfId="1" applyFont="1" applyFill="1" applyBorder="1" applyAlignment="1">
      <alignment horizontal="right" wrapText="1"/>
    </xf>
    <xf numFmtId="9" fontId="8"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4" fillId="0" borderId="1" xfId="0" applyFont="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0" fontId="4"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14" fillId="0" borderId="1" xfId="0" applyFont="1" applyBorder="1" applyAlignment="1">
      <alignment horizontal="left" vertical="top" wrapText="1"/>
    </xf>
    <xf numFmtId="0" fontId="14" fillId="0" borderId="12" xfId="0" applyFont="1" applyBorder="1" applyAlignment="1">
      <alignment horizontal="center" vertical="center" wrapText="1"/>
    </xf>
    <xf numFmtId="0" fontId="15" fillId="0" borderId="1" xfId="0" applyFont="1" applyBorder="1" applyAlignment="1" applyProtection="1">
      <alignment horizontal="left" vertical="center" wrapText="1"/>
      <protection hidden="1"/>
    </xf>
    <xf numFmtId="9" fontId="15" fillId="0" borderId="1" xfId="0" applyNumberFormat="1" applyFont="1" applyBorder="1" applyAlignment="1" applyProtection="1">
      <alignment horizontal="center" vertical="center" wrapText="1"/>
      <protection hidden="1"/>
    </xf>
    <xf numFmtId="0" fontId="15" fillId="0" borderId="1" xfId="0" applyFont="1" applyBorder="1" applyAlignment="1" applyProtection="1">
      <alignment horizontal="center" vertical="center" wrapText="1"/>
      <protection hidden="1"/>
    </xf>
    <xf numFmtId="10" fontId="15" fillId="0" borderId="1" xfId="0" applyNumberFormat="1" applyFont="1" applyBorder="1" applyAlignment="1" applyProtection="1">
      <alignment horizontal="center" vertical="center" wrapText="1"/>
      <protection hidden="1"/>
    </xf>
    <xf numFmtId="0" fontId="14" fillId="0" borderId="1" xfId="0" applyFont="1" applyBorder="1" applyAlignment="1">
      <alignment horizontal="left" vertical="center" wrapText="1"/>
    </xf>
    <xf numFmtId="9" fontId="14"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4" fillId="0" borderId="12" xfId="0" applyFont="1" applyBorder="1" applyAlignment="1">
      <alignment horizontal="left" vertical="center" wrapText="1"/>
    </xf>
    <xf numFmtId="0" fontId="14" fillId="0" borderId="13" xfId="0" applyFont="1" applyBorder="1" applyAlignment="1">
      <alignment horizontal="left" vertical="center" wrapText="1"/>
    </xf>
    <xf numFmtId="9" fontId="15" fillId="0" borderId="1" xfId="0" applyNumberFormat="1" applyFont="1" applyBorder="1" applyAlignment="1">
      <alignment horizontal="center" vertical="center" wrapText="1"/>
    </xf>
    <xf numFmtId="0" fontId="15" fillId="0" borderId="13" xfId="0" applyFont="1" applyBorder="1" applyAlignment="1" applyProtection="1">
      <alignment horizontal="left" vertical="center" wrapText="1"/>
      <protection hidden="1"/>
    </xf>
    <xf numFmtId="0" fontId="15" fillId="0" borderId="13" xfId="0" applyFont="1" applyBorder="1" applyAlignment="1">
      <alignment horizontal="left" vertical="center" wrapText="1"/>
    </xf>
    <xf numFmtId="0" fontId="14" fillId="0" borderId="3" xfId="0" applyFont="1" applyBorder="1" applyAlignment="1">
      <alignment horizontal="left" vertical="center" wrapText="1"/>
    </xf>
    <xf numFmtId="0" fontId="15" fillId="0" borderId="3" xfId="0" applyFont="1" applyBorder="1" applyAlignment="1" applyProtection="1">
      <alignment horizontal="left" vertical="center" wrapText="1"/>
      <protection hidden="1"/>
    </xf>
    <xf numFmtId="0" fontId="16" fillId="0" borderId="1" xfId="0" applyFont="1" applyBorder="1" applyAlignment="1" applyProtection="1">
      <alignment horizontal="left" vertical="center" wrapText="1"/>
      <protection hidden="1"/>
    </xf>
    <xf numFmtId="0" fontId="16" fillId="0" borderId="3" xfId="0" applyFont="1" applyBorder="1" applyAlignment="1" applyProtection="1">
      <alignment horizontal="left" vertical="center" wrapText="1"/>
      <protection hidden="1"/>
    </xf>
    <xf numFmtId="0" fontId="16" fillId="0" borderId="3" xfId="2" applyFont="1" applyFill="1" applyBorder="1" applyAlignment="1" applyProtection="1">
      <alignment horizontal="left" vertical="center" wrapText="1"/>
      <protection hidden="1"/>
    </xf>
    <xf numFmtId="0" fontId="14" fillId="0" borderId="14" xfId="0" applyFont="1" applyBorder="1" applyAlignment="1">
      <alignment horizontal="left" vertical="center" wrapText="1"/>
    </xf>
    <xf numFmtId="1" fontId="14" fillId="0" borderId="1" xfId="0" applyNumberFormat="1" applyFont="1" applyBorder="1" applyAlignment="1">
      <alignment horizontal="center" vertical="center" wrapText="1"/>
    </xf>
    <xf numFmtId="164" fontId="14" fillId="0" borderId="1" xfId="0" applyNumberFormat="1" applyFont="1" applyBorder="1" applyAlignment="1">
      <alignment horizontal="center" vertical="center" wrapText="1"/>
    </xf>
    <xf numFmtId="0" fontId="17" fillId="0" borderId="12" xfId="0" applyFont="1" applyBorder="1" applyAlignment="1">
      <alignment horizontal="center" vertical="center" wrapText="1"/>
    </xf>
    <xf numFmtId="0" fontId="17" fillId="0" borderId="12" xfId="0" applyFont="1" applyBorder="1" applyAlignment="1">
      <alignment horizontal="left" vertical="center" wrapText="1"/>
    </xf>
    <xf numFmtId="9" fontId="17" fillId="0" borderId="12" xfId="0" applyNumberFormat="1" applyFont="1" applyBorder="1" applyAlignment="1">
      <alignment horizontal="left" vertical="center" wrapText="1"/>
    </xf>
    <xf numFmtId="0" fontId="17" fillId="0" borderId="11" xfId="0" applyFont="1" applyBorder="1" applyAlignment="1">
      <alignment horizontal="center" vertical="center" wrapText="1"/>
    </xf>
    <xf numFmtId="9" fontId="17" fillId="0" borderId="11" xfId="1" applyFont="1" applyBorder="1" applyAlignment="1">
      <alignment horizontal="center" vertical="center" wrapText="1"/>
    </xf>
    <xf numFmtId="9" fontId="17" fillId="0" borderId="1" xfId="1" applyFont="1" applyBorder="1" applyAlignment="1">
      <alignment horizontal="center" vertical="center" wrapText="1"/>
    </xf>
    <xf numFmtId="0" fontId="17" fillId="0" borderId="1" xfId="0" applyFont="1" applyBorder="1" applyAlignment="1">
      <alignment horizontal="left" vertical="center" wrapText="1"/>
    </xf>
    <xf numFmtId="0" fontId="17" fillId="0" borderId="8" xfId="0" applyFont="1" applyBorder="1" applyAlignment="1">
      <alignment horizontal="left" vertical="center" wrapText="1"/>
    </xf>
    <xf numFmtId="9" fontId="1" fillId="0" borderId="1" xfId="1" applyFont="1" applyBorder="1" applyAlignment="1">
      <alignment horizontal="justify" vertical="center" wrapText="1"/>
    </xf>
    <xf numFmtId="0" fontId="17" fillId="0" borderId="1" xfId="0" applyFont="1" applyBorder="1" applyAlignment="1">
      <alignment horizontal="center" vertical="center" wrapText="1"/>
    </xf>
    <xf numFmtId="9" fontId="17" fillId="0" borderId="11" xfId="1" applyFont="1" applyFill="1" applyBorder="1" applyAlignment="1">
      <alignment horizontal="center" vertical="center" wrapText="1"/>
    </xf>
    <xf numFmtId="9" fontId="17" fillId="0" borderId="1" xfId="1" applyFont="1" applyFill="1" applyBorder="1" applyAlignment="1">
      <alignment horizontal="center" vertical="center" wrapText="1"/>
    </xf>
    <xf numFmtId="1" fontId="17" fillId="0" borderId="11" xfId="1" applyNumberFormat="1" applyFont="1" applyBorder="1" applyAlignment="1">
      <alignment horizontal="center" vertical="center" wrapText="1"/>
    </xf>
    <xf numFmtId="1" fontId="17" fillId="0" borderId="11" xfId="0" applyNumberFormat="1" applyFont="1" applyBorder="1" applyAlignment="1">
      <alignment horizontal="center" vertical="center" wrapText="1"/>
    </xf>
    <xf numFmtId="1" fontId="17" fillId="0" borderId="1" xfId="1" applyNumberFormat="1" applyFont="1" applyBorder="1" applyAlignment="1">
      <alignment horizontal="center" vertical="center" wrapText="1"/>
    </xf>
    <xf numFmtId="9" fontId="4" fillId="0" borderId="1" xfId="1" applyFont="1" applyBorder="1" applyAlignment="1">
      <alignment horizontal="justify" vertical="center" wrapText="1"/>
    </xf>
    <xf numFmtId="0" fontId="19" fillId="0" borderId="0" xfId="0" applyFont="1"/>
    <xf numFmtId="9" fontId="4"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164" fontId="1" fillId="0" borderId="1" xfId="0" applyNumberFormat="1" applyFont="1" applyBorder="1" applyAlignment="1">
      <alignment horizontal="justify" vertical="center" wrapText="1"/>
    </xf>
    <xf numFmtId="10" fontId="1" fillId="0" borderId="1" xfId="0" applyNumberFormat="1" applyFont="1" applyBorder="1" applyAlignment="1">
      <alignment horizontal="justify" vertical="center" wrapText="1"/>
    </xf>
    <xf numFmtId="164" fontId="4" fillId="0" borderId="1" xfId="0" applyNumberFormat="1" applyFont="1" applyBorder="1" applyAlignment="1">
      <alignment horizontal="justify" vertical="center" wrapText="1"/>
    </xf>
    <xf numFmtId="10" fontId="1" fillId="0" borderId="0" xfId="0" applyNumberFormat="1" applyFont="1" applyAlignment="1">
      <alignment wrapText="1"/>
    </xf>
    <xf numFmtId="10" fontId="4" fillId="0" borderId="1" xfId="1" applyNumberFormat="1" applyFont="1" applyBorder="1" applyAlignment="1">
      <alignment horizontal="justify" vertical="center" wrapText="1"/>
    </xf>
    <xf numFmtId="10" fontId="1" fillId="0" borderId="1" xfId="1" applyNumberFormat="1" applyFont="1" applyBorder="1" applyAlignment="1">
      <alignment horizontal="justify" vertical="center" wrapText="1"/>
    </xf>
    <xf numFmtId="10" fontId="4" fillId="0" borderId="1" xfId="0" applyNumberFormat="1" applyFont="1" applyBorder="1" applyAlignment="1">
      <alignment horizontal="justify" vertical="center" wrapText="1"/>
    </xf>
    <xf numFmtId="2" fontId="4" fillId="0" borderId="1" xfId="0" applyNumberFormat="1" applyFont="1" applyBorder="1" applyAlignment="1">
      <alignment horizontal="justify" vertical="center" wrapText="1"/>
    </xf>
    <xf numFmtId="10" fontId="6" fillId="3" borderId="1" xfId="0" applyNumberFormat="1" applyFont="1" applyFill="1" applyBorder="1" applyAlignment="1">
      <alignment wrapText="1"/>
    </xf>
    <xf numFmtId="9" fontId="6" fillId="3" borderId="1" xfId="0" applyNumberFormat="1" applyFont="1" applyFill="1" applyBorder="1" applyAlignment="1">
      <alignment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8" fillId="9" borderId="1" xfId="0" applyFont="1" applyFill="1" applyBorder="1" applyAlignment="1">
      <alignment horizontal="justify"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10" fontId="8" fillId="2" borderId="1" xfId="0" applyNumberFormat="1" applyFont="1" applyFill="1" applyBorder="1" applyAlignment="1">
      <alignment wrapText="1"/>
    </xf>
  </cellXfs>
  <cellStyles count="3">
    <cellStyle name="Bad" xfId="2" builtinId="27"/>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40"/>
  <sheetViews>
    <sheetView tabSelected="1" topLeftCell="V35" zoomScaleNormal="100" workbookViewId="0">
      <selection activeCell="AR37" sqref="AR37"/>
    </sheetView>
  </sheetViews>
  <sheetFormatPr defaultColWidth="10.85546875" defaultRowHeight="1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customWidth="1"/>
    <col min="25" max="25" width="40.28515625" style="1" customWidth="1"/>
    <col min="26" max="26" width="16.5703125" style="1" customWidth="1"/>
    <col min="27" max="29" width="16.5703125" style="1" hidden="1" customWidth="1"/>
    <col min="30" max="30" width="33.42578125" style="1" hidden="1" customWidth="1"/>
    <col min="31"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45" s="31" customFormat="1" ht="70.5" customHeight="1">
      <c r="A1" s="92" t="s">
        <v>0</v>
      </c>
      <c r="B1" s="93"/>
      <c r="C1" s="93"/>
      <c r="D1" s="93"/>
      <c r="E1" s="93"/>
      <c r="F1" s="93"/>
      <c r="G1" s="93"/>
      <c r="H1" s="93"/>
      <c r="I1" s="93"/>
      <c r="J1" s="93"/>
      <c r="K1" s="93"/>
      <c r="L1" s="94" t="s">
        <v>1</v>
      </c>
      <c r="M1" s="94"/>
      <c r="N1" s="94"/>
      <c r="O1" s="94"/>
      <c r="P1" s="94"/>
    </row>
    <row r="2" spans="1:45" s="33" customFormat="1" ht="23.45" customHeight="1">
      <c r="A2" s="96" t="s">
        <v>2</v>
      </c>
      <c r="B2" s="97"/>
      <c r="C2" s="97"/>
      <c r="D2" s="97"/>
      <c r="E2" s="97"/>
      <c r="F2" s="97"/>
      <c r="G2" s="97"/>
      <c r="H2" s="97"/>
      <c r="I2" s="97"/>
      <c r="J2" s="97"/>
      <c r="K2" s="97"/>
      <c r="L2" s="32"/>
      <c r="M2" s="32"/>
      <c r="N2" s="32"/>
      <c r="O2" s="32"/>
      <c r="P2" s="32"/>
    </row>
    <row r="3" spans="1:45" s="31" customFormat="1"/>
    <row r="4" spans="1:45" s="31" customFormat="1" ht="29.1" customHeight="1">
      <c r="F4" s="87" t="s">
        <v>3</v>
      </c>
      <c r="G4" s="88"/>
      <c r="H4" s="88"/>
      <c r="I4" s="88"/>
      <c r="J4" s="88"/>
      <c r="K4" s="89"/>
    </row>
    <row r="5" spans="1:45" s="31" customFormat="1" ht="15" customHeight="1">
      <c r="F5" s="2" t="s">
        <v>4</v>
      </c>
      <c r="G5" s="2" t="s">
        <v>5</v>
      </c>
      <c r="H5" s="87" t="s">
        <v>6</v>
      </c>
      <c r="I5" s="88"/>
      <c r="J5" s="88"/>
      <c r="K5" s="89"/>
    </row>
    <row r="6" spans="1:45" s="31" customFormat="1">
      <c r="F6" s="34">
        <v>1</v>
      </c>
      <c r="G6" s="34" t="s">
        <v>7</v>
      </c>
      <c r="H6" s="90" t="s">
        <v>8</v>
      </c>
      <c r="I6" s="90"/>
      <c r="J6" s="90"/>
      <c r="K6" s="90"/>
    </row>
    <row r="7" spans="1:45" s="31" customFormat="1" ht="36.75" customHeight="1">
      <c r="F7" s="34">
        <v>2</v>
      </c>
      <c r="G7" s="34" t="s">
        <v>9</v>
      </c>
      <c r="H7" s="91" t="s">
        <v>10</v>
      </c>
      <c r="I7" s="90"/>
      <c r="J7" s="90"/>
      <c r="K7" s="90"/>
    </row>
    <row r="8" spans="1:45" s="31" customFormat="1">
      <c r="F8" s="34"/>
      <c r="G8" s="34"/>
      <c r="H8" s="90"/>
      <c r="I8" s="90"/>
      <c r="J8" s="90"/>
      <c r="K8" s="90"/>
    </row>
    <row r="9" spans="1:45" s="31" customFormat="1"/>
    <row r="10" spans="1:45" ht="14.45" customHeight="1">
      <c r="A10" s="86" t="s">
        <v>11</v>
      </c>
      <c r="B10" s="86"/>
      <c r="C10" s="86" t="s">
        <v>12</v>
      </c>
      <c r="D10" s="86" t="s">
        <v>13</v>
      </c>
      <c r="E10" s="86"/>
      <c r="F10" s="86"/>
      <c r="G10" s="95" t="s">
        <v>14</v>
      </c>
      <c r="H10" s="95"/>
      <c r="I10" s="95"/>
      <c r="J10" s="95"/>
      <c r="K10" s="95"/>
      <c r="L10" s="95"/>
      <c r="M10" s="95"/>
      <c r="N10" s="95"/>
      <c r="O10" s="95"/>
      <c r="P10" s="95"/>
      <c r="Q10" s="95"/>
      <c r="R10" s="86" t="s">
        <v>15</v>
      </c>
      <c r="S10" s="86"/>
      <c r="T10" s="86"/>
      <c r="U10" s="86"/>
      <c r="V10" s="98" t="s">
        <v>16</v>
      </c>
      <c r="W10" s="99"/>
      <c r="X10" s="99"/>
      <c r="Y10" s="99"/>
      <c r="Z10" s="100"/>
      <c r="AA10" s="104" t="s">
        <v>17</v>
      </c>
      <c r="AB10" s="105"/>
      <c r="AC10" s="105"/>
      <c r="AD10" s="105"/>
      <c r="AE10" s="106"/>
      <c r="AF10" s="110" t="s">
        <v>18</v>
      </c>
      <c r="AG10" s="111"/>
      <c r="AH10" s="111"/>
      <c r="AI10" s="111"/>
      <c r="AJ10" s="112"/>
      <c r="AK10" s="116" t="s">
        <v>19</v>
      </c>
      <c r="AL10" s="117"/>
      <c r="AM10" s="117"/>
      <c r="AN10" s="117"/>
      <c r="AO10" s="118"/>
      <c r="AP10" s="122" t="s">
        <v>20</v>
      </c>
      <c r="AQ10" s="123"/>
      <c r="AR10" s="123"/>
      <c r="AS10" s="124"/>
    </row>
    <row r="11" spans="1:45" ht="14.45" customHeight="1">
      <c r="A11" s="86"/>
      <c r="B11" s="86"/>
      <c r="C11" s="86"/>
      <c r="D11" s="86"/>
      <c r="E11" s="86"/>
      <c r="F11" s="86"/>
      <c r="G11" s="95"/>
      <c r="H11" s="95"/>
      <c r="I11" s="95"/>
      <c r="J11" s="95"/>
      <c r="K11" s="95"/>
      <c r="L11" s="95"/>
      <c r="M11" s="95"/>
      <c r="N11" s="95"/>
      <c r="O11" s="95"/>
      <c r="P11" s="95"/>
      <c r="Q11" s="95"/>
      <c r="R11" s="86"/>
      <c r="S11" s="86"/>
      <c r="T11" s="86"/>
      <c r="U11" s="86"/>
      <c r="V11" s="101"/>
      <c r="W11" s="102"/>
      <c r="X11" s="102"/>
      <c r="Y11" s="102"/>
      <c r="Z11" s="103"/>
      <c r="AA11" s="107"/>
      <c r="AB11" s="108"/>
      <c r="AC11" s="108"/>
      <c r="AD11" s="108"/>
      <c r="AE11" s="109"/>
      <c r="AF11" s="113"/>
      <c r="AG11" s="114"/>
      <c r="AH11" s="114"/>
      <c r="AI11" s="114"/>
      <c r="AJ11" s="115"/>
      <c r="AK11" s="119"/>
      <c r="AL11" s="120"/>
      <c r="AM11" s="120"/>
      <c r="AN11" s="120"/>
      <c r="AO11" s="121"/>
      <c r="AP11" s="125"/>
      <c r="AQ11" s="126"/>
      <c r="AR11" s="126"/>
      <c r="AS11" s="127"/>
    </row>
    <row r="12" spans="1:45" ht="45.75" thickBot="1">
      <c r="A12" s="2" t="s">
        <v>21</v>
      </c>
      <c r="B12" s="2" t="s">
        <v>22</v>
      </c>
      <c r="C12" s="86"/>
      <c r="D12" s="2" t="s">
        <v>23</v>
      </c>
      <c r="E12" s="2" t="s">
        <v>24</v>
      </c>
      <c r="F12" s="2" t="s">
        <v>25</v>
      </c>
      <c r="G12" s="20" t="s">
        <v>26</v>
      </c>
      <c r="H12" s="20" t="s">
        <v>27</v>
      </c>
      <c r="I12" s="20" t="s">
        <v>28</v>
      </c>
      <c r="J12" s="20" t="s">
        <v>29</v>
      </c>
      <c r="K12" s="20" t="s">
        <v>30</v>
      </c>
      <c r="L12" s="20" t="s">
        <v>31</v>
      </c>
      <c r="M12" s="20" t="s">
        <v>32</v>
      </c>
      <c r="N12" s="20" t="s">
        <v>33</v>
      </c>
      <c r="O12" s="20" t="s">
        <v>34</v>
      </c>
      <c r="P12" s="20" t="s">
        <v>35</v>
      </c>
      <c r="Q12" s="20" t="s">
        <v>36</v>
      </c>
      <c r="R12" s="2" t="s">
        <v>37</v>
      </c>
      <c r="S12" s="2" t="s">
        <v>38</v>
      </c>
      <c r="T12" s="2" t="s">
        <v>39</v>
      </c>
      <c r="U12" s="2" t="s">
        <v>40</v>
      </c>
      <c r="V12" s="3" t="s">
        <v>41</v>
      </c>
      <c r="W12" s="3" t="s">
        <v>42</v>
      </c>
      <c r="X12" s="3" t="s">
        <v>43</v>
      </c>
      <c r="Y12" s="3" t="s">
        <v>44</v>
      </c>
      <c r="Z12" s="3" t="s">
        <v>45</v>
      </c>
      <c r="AA12" s="23" t="s">
        <v>41</v>
      </c>
      <c r="AB12" s="23" t="s">
        <v>42</v>
      </c>
      <c r="AC12" s="23" t="s">
        <v>43</v>
      </c>
      <c r="AD12" s="23" t="s">
        <v>44</v>
      </c>
      <c r="AE12" s="23" t="s">
        <v>45</v>
      </c>
      <c r="AF12" s="24" t="s">
        <v>41</v>
      </c>
      <c r="AG12" s="24" t="s">
        <v>42</v>
      </c>
      <c r="AH12" s="24" t="s">
        <v>43</v>
      </c>
      <c r="AI12" s="24" t="s">
        <v>44</v>
      </c>
      <c r="AJ12" s="24" t="s">
        <v>45</v>
      </c>
      <c r="AK12" s="25" t="s">
        <v>41</v>
      </c>
      <c r="AL12" s="25" t="s">
        <v>42</v>
      </c>
      <c r="AM12" s="25" t="s">
        <v>43</v>
      </c>
      <c r="AN12" s="25" t="s">
        <v>44</v>
      </c>
      <c r="AO12" s="25" t="s">
        <v>45</v>
      </c>
      <c r="AP12" s="4" t="s">
        <v>41</v>
      </c>
      <c r="AQ12" s="4" t="s">
        <v>42</v>
      </c>
      <c r="AR12" s="4" t="s">
        <v>43</v>
      </c>
      <c r="AS12" s="4" t="s">
        <v>44</v>
      </c>
    </row>
    <row r="13" spans="1:45" s="29" customFormat="1" ht="150">
      <c r="A13" s="22">
        <v>4</v>
      </c>
      <c r="B13" s="21" t="s">
        <v>46</v>
      </c>
      <c r="C13" s="22" t="s">
        <v>47</v>
      </c>
      <c r="D13" s="26" t="s">
        <v>48</v>
      </c>
      <c r="E13" s="21" t="s">
        <v>49</v>
      </c>
      <c r="F13" s="21" t="s">
        <v>50</v>
      </c>
      <c r="G13" s="21" t="s">
        <v>51</v>
      </c>
      <c r="H13" s="35" t="s">
        <v>52</v>
      </c>
      <c r="I13" s="43" t="s">
        <v>53</v>
      </c>
      <c r="J13" s="36" t="s">
        <v>54</v>
      </c>
      <c r="K13" s="44" t="s">
        <v>55</v>
      </c>
      <c r="L13" s="42">
        <v>0</v>
      </c>
      <c r="M13" s="42">
        <v>0.02</v>
      </c>
      <c r="N13" s="42">
        <v>0.05</v>
      </c>
      <c r="O13" s="42">
        <v>0.1</v>
      </c>
      <c r="P13" s="42">
        <v>0.1</v>
      </c>
      <c r="Q13" s="45" t="s">
        <v>56</v>
      </c>
      <c r="R13" s="49" t="s">
        <v>57</v>
      </c>
      <c r="S13" s="41" t="s">
        <v>58</v>
      </c>
      <c r="T13" s="44" t="s">
        <v>59</v>
      </c>
      <c r="U13" s="54" t="s">
        <v>60</v>
      </c>
      <c r="V13" s="75">
        <f t="shared" ref="V13:V27" si="0">L13</f>
        <v>0</v>
      </c>
      <c r="W13" s="21" t="s">
        <v>61</v>
      </c>
      <c r="X13" s="77" t="s">
        <v>61</v>
      </c>
      <c r="Y13" s="21" t="s">
        <v>62</v>
      </c>
      <c r="Z13" s="21" t="s">
        <v>61</v>
      </c>
      <c r="AA13" s="75">
        <f t="shared" ref="AA13:AA27" si="1">M13</f>
        <v>0.02</v>
      </c>
      <c r="AB13" s="21"/>
      <c r="AC13" s="21">
        <f>IF(AB13/AA13&gt;100%,100%,AB13/AA13)</f>
        <v>0</v>
      </c>
      <c r="AD13" s="21"/>
      <c r="AE13" s="21"/>
      <c r="AF13" s="75">
        <f t="shared" ref="AF13:AF27" si="2">N13</f>
        <v>0.05</v>
      </c>
      <c r="AG13" s="21"/>
      <c r="AH13" s="77">
        <f>IF(AG13/AF13&gt;100%,100%,AG13/AF13)</f>
        <v>0</v>
      </c>
      <c r="AI13" s="21"/>
      <c r="AJ13" s="21"/>
      <c r="AK13" s="75">
        <f t="shared" ref="AK13:AK27" si="3">O13</f>
        <v>0.1</v>
      </c>
      <c r="AL13" s="21"/>
      <c r="AM13" s="77">
        <f>IF(AL13/AK13&gt;100%,100%,AL13/AK13)</f>
        <v>0</v>
      </c>
      <c r="AN13" s="21"/>
      <c r="AO13" s="21"/>
      <c r="AP13" s="75">
        <f t="shared" ref="AP13:AP27" si="4">P13</f>
        <v>0.1</v>
      </c>
      <c r="AQ13" s="76">
        <v>0</v>
      </c>
      <c r="AR13" s="77">
        <f>IF(AQ13/AP13&gt;100%,100%,AQ13/AP13)</f>
        <v>0</v>
      </c>
      <c r="AS13" s="21" t="s">
        <v>61</v>
      </c>
    </row>
    <row r="14" spans="1:45" s="29" customFormat="1" ht="117">
      <c r="A14" s="22">
        <v>4</v>
      </c>
      <c r="B14" s="21" t="s">
        <v>46</v>
      </c>
      <c r="C14" s="22" t="s">
        <v>63</v>
      </c>
      <c r="D14" s="26" t="s">
        <v>64</v>
      </c>
      <c r="E14" s="21" t="s">
        <v>65</v>
      </c>
      <c r="F14" s="21" t="s">
        <v>50</v>
      </c>
      <c r="G14" s="21" t="s">
        <v>66</v>
      </c>
      <c r="H14" s="37" t="s">
        <v>67</v>
      </c>
      <c r="I14" s="38">
        <v>0.6</v>
      </c>
      <c r="J14" s="39" t="s">
        <v>54</v>
      </c>
      <c r="K14" s="44" t="s">
        <v>55</v>
      </c>
      <c r="L14" s="46">
        <v>0.12</v>
      </c>
      <c r="M14" s="46">
        <v>0.35</v>
      </c>
      <c r="N14" s="46">
        <v>0.51</v>
      </c>
      <c r="O14" s="46">
        <v>0.72</v>
      </c>
      <c r="P14" s="46">
        <v>0.72</v>
      </c>
      <c r="Q14" s="47" t="s">
        <v>68</v>
      </c>
      <c r="R14" s="50" t="s">
        <v>69</v>
      </c>
      <c r="S14" s="37" t="s">
        <v>70</v>
      </c>
      <c r="T14" s="44" t="s">
        <v>59</v>
      </c>
      <c r="U14" s="48" t="s">
        <v>60</v>
      </c>
      <c r="V14" s="75">
        <f t="shared" si="0"/>
        <v>0.12</v>
      </c>
      <c r="W14" s="75">
        <v>0.76400000000000001</v>
      </c>
      <c r="X14" s="77">
        <f t="shared" ref="X14:X27" si="5">IF(W14/V14&gt;100%,100%,W14/V14)</f>
        <v>1</v>
      </c>
      <c r="Y14" s="21" t="s">
        <v>71</v>
      </c>
      <c r="Z14" s="21" t="s">
        <v>72</v>
      </c>
      <c r="AA14" s="75">
        <f t="shared" si="1"/>
        <v>0.35</v>
      </c>
      <c r="AB14" s="21"/>
      <c r="AC14" s="21">
        <f t="shared" ref="AC14:AC27" si="6">IF(AB14/AA14&gt;100%,100%,AB14/AA14)</f>
        <v>0</v>
      </c>
      <c r="AD14" s="21"/>
      <c r="AE14" s="21"/>
      <c r="AF14" s="75">
        <f t="shared" si="2"/>
        <v>0.51</v>
      </c>
      <c r="AG14" s="21"/>
      <c r="AH14" s="77">
        <f t="shared" ref="AH14:AH27" si="7">IF(AG14/AF14&gt;100%,100%,AG14/AF14)</f>
        <v>0</v>
      </c>
      <c r="AI14" s="21"/>
      <c r="AJ14" s="21"/>
      <c r="AK14" s="75">
        <f t="shared" si="3"/>
        <v>0.72</v>
      </c>
      <c r="AL14" s="21"/>
      <c r="AM14" s="77">
        <f t="shared" ref="AM14:AM27" si="8">IF(AL14/AK14&gt;100%,100%,AL14/AK14)</f>
        <v>0</v>
      </c>
      <c r="AN14" s="21"/>
      <c r="AO14" s="21"/>
      <c r="AP14" s="75">
        <f t="shared" si="4"/>
        <v>0.72</v>
      </c>
      <c r="AQ14" s="77">
        <v>0.76400000000000001</v>
      </c>
      <c r="AR14" s="77">
        <f t="shared" ref="AR14:AR27" si="9">IF(AQ14/AP14&gt;100%,100%,AQ14/AP14)</f>
        <v>1</v>
      </c>
      <c r="AS14" s="21" t="s">
        <v>71</v>
      </c>
    </row>
    <row r="15" spans="1:45" s="29" customFormat="1" ht="133.5">
      <c r="A15" s="22">
        <v>4</v>
      </c>
      <c r="B15" s="21" t="s">
        <v>46</v>
      </c>
      <c r="C15" s="22" t="s">
        <v>63</v>
      </c>
      <c r="D15" s="26" t="s">
        <v>73</v>
      </c>
      <c r="E15" s="21" t="s">
        <v>74</v>
      </c>
      <c r="F15" s="21" t="s">
        <v>50</v>
      </c>
      <c r="G15" s="21" t="s">
        <v>75</v>
      </c>
      <c r="H15" s="37" t="s">
        <v>76</v>
      </c>
      <c r="I15" s="38">
        <v>0.6</v>
      </c>
      <c r="J15" s="39" t="s">
        <v>54</v>
      </c>
      <c r="K15" s="44" t="s">
        <v>55</v>
      </c>
      <c r="L15" s="42">
        <v>0.12</v>
      </c>
      <c r="M15" s="42">
        <v>0.34</v>
      </c>
      <c r="N15" s="42">
        <v>0.51</v>
      </c>
      <c r="O15" s="42">
        <v>0.68</v>
      </c>
      <c r="P15" s="42">
        <v>0.68</v>
      </c>
      <c r="Q15" s="47" t="s">
        <v>68</v>
      </c>
      <c r="R15" s="50" t="s">
        <v>69</v>
      </c>
      <c r="S15" s="37" t="s">
        <v>70</v>
      </c>
      <c r="T15" s="44" t="s">
        <v>59</v>
      </c>
      <c r="U15" s="48" t="s">
        <v>60</v>
      </c>
      <c r="V15" s="75">
        <f t="shared" si="0"/>
        <v>0.12</v>
      </c>
      <c r="W15" s="77">
        <v>0.32400000000000001</v>
      </c>
      <c r="X15" s="77">
        <f t="shared" si="5"/>
        <v>1</v>
      </c>
      <c r="Y15" s="21" t="s">
        <v>77</v>
      </c>
      <c r="Z15" s="21" t="s">
        <v>72</v>
      </c>
      <c r="AA15" s="75">
        <f t="shared" si="1"/>
        <v>0.34</v>
      </c>
      <c r="AB15" s="21"/>
      <c r="AC15" s="21">
        <f t="shared" si="6"/>
        <v>0</v>
      </c>
      <c r="AD15" s="21"/>
      <c r="AE15" s="21"/>
      <c r="AF15" s="75">
        <f t="shared" si="2"/>
        <v>0.51</v>
      </c>
      <c r="AG15" s="21"/>
      <c r="AH15" s="77">
        <f t="shared" si="7"/>
        <v>0</v>
      </c>
      <c r="AI15" s="21"/>
      <c r="AJ15" s="21"/>
      <c r="AK15" s="75">
        <f t="shared" si="3"/>
        <v>0.68</v>
      </c>
      <c r="AL15" s="21"/>
      <c r="AM15" s="77">
        <f t="shared" si="8"/>
        <v>0</v>
      </c>
      <c r="AN15" s="21"/>
      <c r="AO15" s="21"/>
      <c r="AP15" s="75">
        <f t="shared" si="4"/>
        <v>0.68</v>
      </c>
      <c r="AQ15" s="77">
        <v>0.32400000000000001</v>
      </c>
      <c r="AR15" s="77">
        <f t="shared" si="9"/>
        <v>0.47647058823529409</v>
      </c>
      <c r="AS15" s="21" t="s">
        <v>77</v>
      </c>
    </row>
    <row r="16" spans="1:45" s="29" customFormat="1" ht="99.75">
      <c r="A16" s="22">
        <v>4</v>
      </c>
      <c r="B16" s="21" t="s">
        <v>46</v>
      </c>
      <c r="C16" s="22" t="s">
        <v>63</v>
      </c>
      <c r="D16" s="26" t="s">
        <v>78</v>
      </c>
      <c r="E16" s="21" t="s">
        <v>79</v>
      </c>
      <c r="F16" s="21" t="s">
        <v>50</v>
      </c>
      <c r="G16" s="21" t="s">
        <v>80</v>
      </c>
      <c r="H16" s="37" t="s">
        <v>81</v>
      </c>
      <c r="I16" s="40">
        <v>0.96489999999999998</v>
      </c>
      <c r="J16" s="39" t="s">
        <v>54</v>
      </c>
      <c r="K16" s="44" t="s">
        <v>55</v>
      </c>
      <c r="L16" s="42">
        <v>0.25</v>
      </c>
      <c r="M16" s="42">
        <v>0.5</v>
      </c>
      <c r="N16" s="42">
        <v>0.7</v>
      </c>
      <c r="O16" s="56">
        <v>0.98499999999999999</v>
      </c>
      <c r="P16" s="56">
        <v>0.98499999999999999</v>
      </c>
      <c r="Q16" s="47" t="s">
        <v>68</v>
      </c>
      <c r="R16" s="50" t="s">
        <v>69</v>
      </c>
      <c r="S16" s="37" t="s">
        <v>70</v>
      </c>
      <c r="T16" s="44" t="s">
        <v>59</v>
      </c>
      <c r="U16" s="48" t="s">
        <v>60</v>
      </c>
      <c r="V16" s="75">
        <f t="shared" si="0"/>
        <v>0.25</v>
      </c>
      <c r="W16" s="77">
        <v>0.34200000000000003</v>
      </c>
      <c r="X16" s="77">
        <f t="shared" si="5"/>
        <v>1</v>
      </c>
      <c r="Y16" s="21" t="s">
        <v>82</v>
      </c>
      <c r="Z16" s="21" t="s">
        <v>72</v>
      </c>
      <c r="AA16" s="75">
        <f t="shared" si="1"/>
        <v>0.5</v>
      </c>
      <c r="AB16" s="21"/>
      <c r="AC16" s="21">
        <f t="shared" si="6"/>
        <v>0</v>
      </c>
      <c r="AD16" s="21"/>
      <c r="AE16" s="21"/>
      <c r="AF16" s="75">
        <f t="shared" si="2"/>
        <v>0.7</v>
      </c>
      <c r="AG16" s="21"/>
      <c r="AH16" s="77">
        <f t="shared" si="7"/>
        <v>0</v>
      </c>
      <c r="AI16" s="21"/>
      <c r="AJ16" s="21"/>
      <c r="AK16" s="75">
        <f t="shared" si="3"/>
        <v>0.98499999999999999</v>
      </c>
      <c r="AL16" s="21"/>
      <c r="AM16" s="77">
        <f t="shared" si="8"/>
        <v>0</v>
      </c>
      <c r="AN16" s="21"/>
      <c r="AO16" s="21"/>
      <c r="AP16" s="75">
        <f t="shared" si="4"/>
        <v>0.98499999999999999</v>
      </c>
      <c r="AQ16" s="77">
        <v>0.34200000000000003</v>
      </c>
      <c r="AR16" s="77">
        <f t="shared" si="9"/>
        <v>0.34720812182741118</v>
      </c>
      <c r="AS16" s="21" t="s">
        <v>82</v>
      </c>
    </row>
    <row r="17" spans="1:45" s="29" customFormat="1" ht="99.75">
      <c r="A17" s="22">
        <v>4</v>
      </c>
      <c r="B17" s="21" t="s">
        <v>46</v>
      </c>
      <c r="C17" s="22" t="s">
        <v>63</v>
      </c>
      <c r="D17" s="26" t="s">
        <v>83</v>
      </c>
      <c r="E17" s="21" t="s">
        <v>84</v>
      </c>
      <c r="F17" s="21" t="s">
        <v>50</v>
      </c>
      <c r="G17" s="21" t="s">
        <v>85</v>
      </c>
      <c r="H17" s="41" t="s">
        <v>86</v>
      </c>
      <c r="I17" s="42">
        <v>0.25</v>
      </c>
      <c r="J17" s="43" t="s">
        <v>54</v>
      </c>
      <c r="K17" s="44" t="s">
        <v>55</v>
      </c>
      <c r="L17" s="42">
        <v>0.08</v>
      </c>
      <c r="M17" s="42">
        <v>0.2</v>
      </c>
      <c r="N17" s="42">
        <v>0.3</v>
      </c>
      <c r="O17" s="42">
        <v>0.55000000000000004</v>
      </c>
      <c r="P17" s="42">
        <v>0.55000000000000004</v>
      </c>
      <c r="Q17" s="45" t="s">
        <v>68</v>
      </c>
      <c r="R17" s="49" t="s">
        <v>69</v>
      </c>
      <c r="S17" s="37" t="s">
        <v>70</v>
      </c>
      <c r="T17" s="44" t="s">
        <v>59</v>
      </c>
      <c r="U17" s="48" t="s">
        <v>60</v>
      </c>
      <c r="V17" s="75">
        <f t="shared" si="0"/>
        <v>0.08</v>
      </c>
      <c r="W17" s="77">
        <v>2.63E-2</v>
      </c>
      <c r="X17" s="77">
        <f t="shared" si="5"/>
        <v>0.32874999999999999</v>
      </c>
      <c r="Y17" s="21" t="s">
        <v>87</v>
      </c>
      <c r="Z17" s="21" t="s">
        <v>72</v>
      </c>
      <c r="AA17" s="75">
        <f t="shared" si="1"/>
        <v>0.2</v>
      </c>
      <c r="AB17" s="21"/>
      <c r="AC17" s="21">
        <f t="shared" si="6"/>
        <v>0</v>
      </c>
      <c r="AD17" s="21"/>
      <c r="AE17" s="21"/>
      <c r="AF17" s="75">
        <f t="shared" si="2"/>
        <v>0.3</v>
      </c>
      <c r="AG17" s="21"/>
      <c r="AH17" s="77">
        <f t="shared" si="7"/>
        <v>0</v>
      </c>
      <c r="AI17" s="21"/>
      <c r="AJ17" s="21"/>
      <c r="AK17" s="75">
        <f t="shared" si="3"/>
        <v>0.55000000000000004</v>
      </c>
      <c r="AL17" s="21"/>
      <c r="AM17" s="77">
        <f t="shared" si="8"/>
        <v>0</v>
      </c>
      <c r="AN17" s="21"/>
      <c r="AO17" s="21"/>
      <c r="AP17" s="75">
        <f t="shared" si="4"/>
        <v>0.55000000000000004</v>
      </c>
      <c r="AQ17" s="77">
        <v>2.63E-2</v>
      </c>
      <c r="AR17" s="77">
        <f t="shared" si="9"/>
        <v>4.7818181818181815E-2</v>
      </c>
      <c r="AS17" s="21" t="s">
        <v>87</v>
      </c>
    </row>
    <row r="18" spans="1:45" s="29" customFormat="1" ht="117">
      <c r="A18" s="22">
        <v>4</v>
      </c>
      <c r="B18" s="21" t="s">
        <v>46</v>
      </c>
      <c r="C18" s="22" t="s">
        <v>63</v>
      </c>
      <c r="D18" s="26" t="s">
        <v>88</v>
      </c>
      <c r="E18" s="21" t="s">
        <v>89</v>
      </c>
      <c r="F18" s="21" t="s">
        <v>90</v>
      </c>
      <c r="G18" s="21" t="s">
        <v>91</v>
      </c>
      <c r="H18" s="37" t="s">
        <v>92</v>
      </c>
      <c r="I18" s="38">
        <v>0.95</v>
      </c>
      <c r="J18" s="39" t="s">
        <v>93</v>
      </c>
      <c r="K18" s="44" t="s">
        <v>55</v>
      </c>
      <c r="L18" s="42">
        <v>0.98</v>
      </c>
      <c r="M18" s="42">
        <v>1</v>
      </c>
      <c r="N18" s="42">
        <v>1</v>
      </c>
      <c r="O18" s="42">
        <v>1</v>
      </c>
      <c r="P18" s="42">
        <v>1</v>
      </c>
      <c r="Q18" s="47" t="s">
        <v>68</v>
      </c>
      <c r="R18" s="50" t="s">
        <v>94</v>
      </c>
      <c r="S18" s="37" t="s">
        <v>95</v>
      </c>
      <c r="T18" s="44" t="s">
        <v>59</v>
      </c>
      <c r="U18" s="48" t="s">
        <v>60</v>
      </c>
      <c r="V18" s="75">
        <f t="shared" si="0"/>
        <v>0.98</v>
      </c>
      <c r="W18" s="77">
        <v>0.99</v>
      </c>
      <c r="X18" s="77">
        <f t="shared" si="5"/>
        <v>1</v>
      </c>
      <c r="Y18" s="21" t="s">
        <v>96</v>
      </c>
      <c r="Z18" s="21" t="s">
        <v>72</v>
      </c>
      <c r="AA18" s="75">
        <f t="shared" si="1"/>
        <v>1</v>
      </c>
      <c r="AB18" s="21"/>
      <c r="AC18" s="21">
        <f t="shared" si="6"/>
        <v>0</v>
      </c>
      <c r="AD18" s="21"/>
      <c r="AE18" s="21"/>
      <c r="AF18" s="75">
        <f t="shared" si="2"/>
        <v>1</v>
      </c>
      <c r="AG18" s="21"/>
      <c r="AH18" s="77">
        <f t="shared" si="7"/>
        <v>0</v>
      </c>
      <c r="AI18" s="21"/>
      <c r="AJ18" s="21"/>
      <c r="AK18" s="75">
        <f t="shared" si="3"/>
        <v>1</v>
      </c>
      <c r="AL18" s="21"/>
      <c r="AM18" s="77">
        <f t="shared" si="8"/>
        <v>0</v>
      </c>
      <c r="AN18" s="21"/>
      <c r="AO18" s="21"/>
      <c r="AP18" s="75">
        <f t="shared" si="4"/>
        <v>1</v>
      </c>
      <c r="AQ18" s="77">
        <v>0.99</v>
      </c>
      <c r="AR18" s="77">
        <f t="shared" si="9"/>
        <v>0.99</v>
      </c>
      <c r="AS18" s="21" t="s">
        <v>96</v>
      </c>
    </row>
    <row r="19" spans="1:45" s="29" customFormat="1" ht="133.5">
      <c r="A19" s="22">
        <v>4</v>
      </c>
      <c r="B19" s="21" t="s">
        <v>46</v>
      </c>
      <c r="C19" s="22" t="s">
        <v>63</v>
      </c>
      <c r="D19" s="26" t="s">
        <v>97</v>
      </c>
      <c r="E19" s="21" t="s">
        <v>98</v>
      </c>
      <c r="F19" s="21" t="s">
        <v>50</v>
      </c>
      <c r="G19" s="21" t="s">
        <v>99</v>
      </c>
      <c r="H19" s="37" t="s">
        <v>100</v>
      </c>
      <c r="I19" s="38">
        <v>1</v>
      </c>
      <c r="J19" s="39" t="s">
        <v>93</v>
      </c>
      <c r="K19" s="44" t="s">
        <v>55</v>
      </c>
      <c r="L19" s="46">
        <v>1</v>
      </c>
      <c r="M19" s="46">
        <v>1</v>
      </c>
      <c r="N19" s="46">
        <v>1</v>
      </c>
      <c r="O19" s="46">
        <v>1</v>
      </c>
      <c r="P19" s="46">
        <v>1</v>
      </c>
      <c r="Q19" s="47" t="s">
        <v>68</v>
      </c>
      <c r="R19" s="50" t="s">
        <v>94</v>
      </c>
      <c r="S19" s="51" t="s">
        <v>101</v>
      </c>
      <c r="T19" s="44" t="s">
        <v>59</v>
      </c>
      <c r="U19" s="48" t="s">
        <v>60</v>
      </c>
      <c r="V19" s="75">
        <f t="shared" si="0"/>
        <v>1</v>
      </c>
      <c r="W19" s="77">
        <v>0.93279999999999996</v>
      </c>
      <c r="X19" s="77">
        <f t="shared" si="5"/>
        <v>0.93279999999999996</v>
      </c>
      <c r="Y19" s="21" t="s">
        <v>102</v>
      </c>
      <c r="Z19" s="21" t="s">
        <v>72</v>
      </c>
      <c r="AA19" s="75">
        <f t="shared" si="1"/>
        <v>1</v>
      </c>
      <c r="AB19" s="21"/>
      <c r="AC19" s="21">
        <f t="shared" si="6"/>
        <v>0</v>
      </c>
      <c r="AD19" s="21"/>
      <c r="AE19" s="21"/>
      <c r="AF19" s="75">
        <f t="shared" si="2"/>
        <v>1</v>
      </c>
      <c r="AG19" s="21"/>
      <c r="AH19" s="77">
        <f t="shared" si="7"/>
        <v>0</v>
      </c>
      <c r="AI19" s="21"/>
      <c r="AJ19" s="21"/>
      <c r="AK19" s="75">
        <f t="shared" si="3"/>
        <v>1</v>
      </c>
      <c r="AL19" s="21"/>
      <c r="AM19" s="77">
        <f t="shared" si="8"/>
        <v>0</v>
      </c>
      <c r="AN19" s="21"/>
      <c r="AO19" s="21"/>
      <c r="AP19" s="75">
        <f t="shared" si="4"/>
        <v>1</v>
      </c>
      <c r="AQ19" s="77">
        <v>0.93279999999999996</v>
      </c>
      <c r="AR19" s="77">
        <f t="shared" si="9"/>
        <v>0.93279999999999996</v>
      </c>
      <c r="AS19" s="21" t="s">
        <v>102</v>
      </c>
    </row>
    <row r="20" spans="1:45" s="29" customFormat="1" ht="166.5">
      <c r="A20" s="22">
        <v>4</v>
      </c>
      <c r="B20" s="21" t="s">
        <v>46</v>
      </c>
      <c r="C20" s="22" t="s">
        <v>63</v>
      </c>
      <c r="D20" s="26" t="s">
        <v>103</v>
      </c>
      <c r="E20" s="21" t="s">
        <v>104</v>
      </c>
      <c r="F20" s="21" t="s">
        <v>50</v>
      </c>
      <c r="G20" s="21" t="s">
        <v>105</v>
      </c>
      <c r="H20" s="37" t="s">
        <v>106</v>
      </c>
      <c r="I20" s="38" t="s">
        <v>107</v>
      </c>
      <c r="J20" s="39" t="s">
        <v>54</v>
      </c>
      <c r="K20" s="44" t="s">
        <v>55</v>
      </c>
      <c r="L20" s="46">
        <v>0</v>
      </c>
      <c r="M20" s="46">
        <v>0.4</v>
      </c>
      <c r="N20" s="46">
        <v>0.6</v>
      </c>
      <c r="O20" s="46">
        <v>0.8</v>
      </c>
      <c r="P20" s="46">
        <v>0.8</v>
      </c>
      <c r="Q20" s="47" t="s">
        <v>68</v>
      </c>
      <c r="R20" s="52" t="s">
        <v>108</v>
      </c>
      <c r="S20" s="37" t="s">
        <v>101</v>
      </c>
      <c r="T20" s="44" t="s">
        <v>59</v>
      </c>
      <c r="U20" s="48" t="s">
        <v>109</v>
      </c>
      <c r="V20" s="75">
        <f t="shared" si="0"/>
        <v>0</v>
      </c>
      <c r="W20" s="21" t="s">
        <v>61</v>
      </c>
      <c r="X20" s="77" t="s">
        <v>61</v>
      </c>
      <c r="Y20" s="21" t="s">
        <v>62</v>
      </c>
      <c r="Z20" s="21" t="s">
        <v>61</v>
      </c>
      <c r="AA20" s="75">
        <f t="shared" si="1"/>
        <v>0.4</v>
      </c>
      <c r="AB20" s="21"/>
      <c r="AC20" s="21">
        <f t="shared" si="6"/>
        <v>0</v>
      </c>
      <c r="AD20" s="21"/>
      <c r="AE20" s="21"/>
      <c r="AF20" s="75">
        <f t="shared" si="2"/>
        <v>0.6</v>
      </c>
      <c r="AG20" s="21"/>
      <c r="AH20" s="77">
        <f t="shared" si="7"/>
        <v>0</v>
      </c>
      <c r="AI20" s="21"/>
      <c r="AJ20" s="21"/>
      <c r="AK20" s="75">
        <f t="shared" si="3"/>
        <v>0.8</v>
      </c>
      <c r="AL20" s="21"/>
      <c r="AM20" s="77">
        <f t="shared" si="8"/>
        <v>0</v>
      </c>
      <c r="AN20" s="21"/>
      <c r="AO20" s="21"/>
      <c r="AP20" s="75">
        <f t="shared" si="4"/>
        <v>0.8</v>
      </c>
      <c r="AQ20" s="76">
        <v>0</v>
      </c>
      <c r="AR20" s="77">
        <f t="shared" si="9"/>
        <v>0</v>
      </c>
      <c r="AS20" s="21" t="s">
        <v>110</v>
      </c>
    </row>
    <row r="21" spans="1:45" s="29" customFormat="1" ht="232.5">
      <c r="A21" s="22">
        <v>4</v>
      </c>
      <c r="B21" s="21" t="s">
        <v>46</v>
      </c>
      <c r="C21" s="22" t="s">
        <v>111</v>
      </c>
      <c r="D21" s="26" t="s">
        <v>112</v>
      </c>
      <c r="E21" s="21" t="s">
        <v>113</v>
      </c>
      <c r="F21" s="21" t="s">
        <v>90</v>
      </c>
      <c r="G21" s="21" t="s">
        <v>114</v>
      </c>
      <c r="H21" s="37" t="s">
        <v>115</v>
      </c>
      <c r="I21" s="43" t="s">
        <v>53</v>
      </c>
      <c r="J21" s="39" t="s">
        <v>116</v>
      </c>
      <c r="K21" s="37" t="s">
        <v>117</v>
      </c>
      <c r="L21" s="43">
        <v>2115</v>
      </c>
      <c r="M21" s="43">
        <v>2115</v>
      </c>
      <c r="N21" s="43">
        <v>2115</v>
      </c>
      <c r="O21" s="43">
        <v>2115</v>
      </c>
      <c r="P21" s="55">
        <f t="shared" ref="P21:P22" si="10">SUM(L21:O21)</f>
        <v>8460</v>
      </c>
      <c r="Q21" s="47" t="s">
        <v>68</v>
      </c>
      <c r="R21" s="52" t="s">
        <v>118</v>
      </c>
      <c r="S21" s="37" t="s">
        <v>119</v>
      </c>
      <c r="T21" s="37" t="s">
        <v>120</v>
      </c>
      <c r="U21" s="48" t="s">
        <v>121</v>
      </c>
      <c r="V21" s="28">
        <f t="shared" si="0"/>
        <v>2115</v>
      </c>
      <c r="W21" s="21">
        <v>4918</v>
      </c>
      <c r="X21" s="77">
        <f t="shared" si="5"/>
        <v>1</v>
      </c>
      <c r="Y21" s="21" t="s">
        <v>122</v>
      </c>
      <c r="Z21" s="21" t="s">
        <v>123</v>
      </c>
      <c r="AA21" s="28">
        <f t="shared" si="1"/>
        <v>2115</v>
      </c>
      <c r="AB21" s="21"/>
      <c r="AC21" s="21">
        <f t="shared" si="6"/>
        <v>0</v>
      </c>
      <c r="AD21" s="21"/>
      <c r="AE21" s="21"/>
      <c r="AF21" s="28">
        <f t="shared" si="2"/>
        <v>2115</v>
      </c>
      <c r="AG21" s="21"/>
      <c r="AH21" s="77">
        <f t="shared" si="7"/>
        <v>0</v>
      </c>
      <c r="AI21" s="21"/>
      <c r="AJ21" s="21"/>
      <c r="AK21" s="28">
        <f t="shared" si="3"/>
        <v>2115</v>
      </c>
      <c r="AL21" s="21"/>
      <c r="AM21" s="77">
        <f t="shared" si="8"/>
        <v>0</v>
      </c>
      <c r="AN21" s="21"/>
      <c r="AO21" s="21"/>
      <c r="AP21" s="21">
        <f t="shared" si="4"/>
        <v>8460</v>
      </c>
      <c r="AQ21" s="21">
        <v>4918</v>
      </c>
      <c r="AR21" s="77">
        <f t="shared" si="9"/>
        <v>0.58132387706855793</v>
      </c>
      <c r="AS21" s="21" t="s">
        <v>122</v>
      </c>
    </row>
    <row r="22" spans="1:45" s="29" customFormat="1" ht="299.25">
      <c r="A22" s="22">
        <v>4</v>
      </c>
      <c r="B22" s="21" t="s">
        <v>46</v>
      </c>
      <c r="C22" s="22" t="s">
        <v>111</v>
      </c>
      <c r="D22" s="26" t="s">
        <v>124</v>
      </c>
      <c r="E22" s="21" t="s">
        <v>125</v>
      </c>
      <c r="F22" s="21" t="s">
        <v>50</v>
      </c>
      <c r="G22" s="21" t="s">
        <v>126</v>
      </c>
      <c r="H22" s="37" t="s">
        <v>127</v>
      </c>
      <c r="I22" s="43" t="s">
        <v>53</v>
      </c>
      <c r="J22" s="39" t="s">
        <v>116</v>
      </c>
      <c r="K22" s="37" t="s">
        <v>128</v>
      </c>
      <c r="L22" s="43">
        <v>1080</v>
      </c>
      <c r="M22" s="43">
        <v>1080</v>
      </c>
      <c r="N22" s="43">
        <v>1080</v>
      </c>
      <c r="O22" s="43">
        <v>1080</v>
      </c>
      <c r="P22" s="55">
        <f t="shared" si="10"/>
        <v>4320</v>
      </c>
      <c r="Q22" s="47" t="s">
        <v>68</v>
      </c>
      <c r="R22" s="52" t="s">
        <v>129</v>
      </c>
      <c r="S22" s="37" t="s">
        <v>119</v>
      </c>
      <c r="T22" s="37" t="s">
        <v>120</v>
      </c>
      <c r="U22" s="48" t="s">
        <v>121</v>
      </c>
      <c r="V22" s="28">
        <f t="shared" si="0"/>
        <v>1080</v>
      </c>
      <c r="W22" s="21">
        <v>940</v>
      </c>
      <c r="X22" s="77">
        <f t="shared" si="5"/>
        <v>0.87037037037037035</v>
      </c>
      <c r="Y22" s="21" t="s">
        <v>130</v>
      </c>
      <c r="Z22" s="21" t="s">
        <v>123</v>
      </c>
      <c r="AA22" s="28">
        <f t="shared" si="1"/>
        <v>1080</v>
      </c>
      <c r="AB22" s="21"/>
      <c r="AC22" s="21">
        <f t="shared" si="6"/>
        <v>0</v>
      </c>
      <c r="AD22" s="21"/>
      <c r="AE22" s="21"/>
      <c r="AF22" s="28">
        <f t="shared" si="2"/>
        <v>1080</v>
      </c>
      <c r="AG22" s="21"/>
      <c r="AH22" s="77">
        <f t="shared" si="7"/>
        <v>0</v>
      </c>
      <c r="AI22" s="21"/>
      <c r="AJ22" s="21"/>
      <c r="AK22" s="28">
        <f t="shared" si="3"/>
        <v>1080</v>
      </c>
      <c r="AL22" s="21"/>
      <c r="AM22" s="77">
        <f t="shared" si="8"/>
        <v>0</v>
      </c>
      <c r="AN22" s="21"/>
      <c r="AO22" s="21"/>
      <c r="AP22" s="21">
        <f t="shared" si="4"/>
        <v>4320</v>
      </c>
      <c r="AQ22" s="21">
        <v>940</v>
      </c>
      <c r="AR22" s="77">
        <f t="shared" si="9"/>
        <v>0.21759259259259259</v>
      </c>
      <c r="AS22" s="21" t="s">
        <v>130</v>
      </c>
    </row>
    <row r="23" spans="1:45" s="29" customFormat="1" ht="99.75">
      <c r="A23" s="22">
        <v>4</v>
      </c>
      <c r="B23" s="21" t="s">
        <v>46</v>
      </c>
      <c r="C23" s="22" t="s">
        <v>111</v>
      </c>
      <c r="D23" s="26" t="s">
        <v>131</v>
      </c>
      <c r="E23" s="21" t="s">
        <v>132</v>
      </c>
      <c r="F23" s="21" t="s">
        <v>50</v>
      </c>
      <c r="G23" s="21" t="s">
        <v>133</v>
      </c>
      <c r="H23" s="37" t="s">
        <v>134</v>
      </c>
      <c r="I23" s="43" t="s">
        <v>53</v>
      </c>
      <c r="J23" s="39" t="s">
        <v>116</v>
      </c>
      <c r="K23" s="37" t="s">
        <v>135</v>
      </c>
      <c r="L23" s="43">
        <v>42</v>
      </c>
      <c r="M23" s="43">
        <v>69</v>
      </c>
      <c r="N23" s="43">
        <v>99</v>
      </c>
      <c r="O23" s="43">
        <v>70</v>
      </c>
      <c r="P23" s="55">
        <f>SUM(L23:O23)</f>
        <v>280</v>
      </c>
      <c r="Q23" s="47" t="s">
        <v>68</v>
      </c>
      <c r="R23" s="52" t="s">
        <v>136</v>
      </c>
      <c r="S23" s="37" t="s">
        <v>137</v>
      </c>
      <c r="T23" s="37" t="s">
        <v>120</v>
      </c>
      <c r="U23" s="48" t="s">
        <v>121</v>
      </c>
      <c r="V23" s="28">
        <f t="shared" si="0"/>
        <v>42</v>
      </c>
      <c r="W23" s="21">
        <v>44</v>
      </c>
      <c r="X23" s="77">
        <f t="shared" si="5"/>
        <v>1</v>
      </c>
      <c r="Y23" s="21" t="s">
        <v>138</v>
      </c>
      <c r="Z23" s="21" t="s">
        <v>123</v>
      </c>
      <c r="AA23" s="28">
        <f t="shared" si="1"/>
        <v>69</v>
      </c>
      <c r="AB23" s="21"/>
      <c r="AC23" s="21">
        <f t="shared" si="6"/>
        <v>0</v>
      </c>
      <c r="AD23" s="21"/>
      <c r="AE23" s="21"/>
      <c r="AF23" s="28">
        <f t="shared" si="2"/>
        <v>99</v>
      </c>
      <c r="AG23" s="21"/>
      <c r="AH23" s="77">
        <f t="shared" si="7"/>
        <v>0</v>
      </c>
      <c r="AI23" s="21"/>
      <c r="AJ23" s="21"/>
      <c r="AK23" s="28">
        <f t="shared" si="3"/>
        <v>70</v>
      </c>
      <c r="AL23" s="21"/>
      <c r="AM23" s="77">
        <f t="shared" si="8"/>
        <v>0</v>
      </c>
      <c r="AN23" s="21"/>
      <c r="AO23" s="21"/>
      <c r="AP23" s="21">
        <f t="shared" si="4"/>
        <v>280</v>
      </c>
      <c r="AQ23" s="21">
        <v>44</v>
      </c>
      <c r="AR23" s="77">
        <f t="shared" si="9"/>
        <v>0.15714285714285714</v>
      </c>
      <c r="AS23" s="21" t="s">
        <v>138</v>
      </c>
    </row>
    <row r="24" spans="1:45" s="29" customFormat="1" ht="99.75">
      <c r="A24" s="22">
        <v>4</v>
      </c>
      <c r="B24" s="21" t="s">
        <v>46</v>
      </c>
      <c r="C24" s="22" t="s">
        <v>111</v>
      </c>
      <c r="D24" s="26" t="s">
        <v>139</v>
      </c>
      <c r="E24" s="21" t="s">
        <v>140</v>
      </c>
      <c r="F24" s="21" t="s">
        <v>90</v>
      </c>
      <c r="G24" s="21" t="s">
        <v>141</v>
      </c>
      <c r="H24" s="37" t="s">
        <v>142</v>
      </c>
      <c r="I24" s="43" t="s">
        <v>53</v>
      </c>
      <c r="J24" s="39" t="s">
        <v>116</v>
      </c>
      <c r="K24" s="37" t="s">
        <v>143</v>
      </c>
      <c r="L24" s="43">
        <v>45</v>
      </c>
      <c r="M24" s="43">
        <v>75</v>
      </c>
      <c r="N24" s="43">
        <v>105</v>
      </c>
      <c r="O24" s="43">
        <v>75</v>
      </c>
      <c r="P24" s="55">
        <f t="shared" ref="P24:P27" si="11">SUM(L24:O24)</f>
        <v>300</v>
      </c>
      <c r="Q24" s="47" t="s">
        <v>68</v>
      </c>
      <c r="R24" s="52" t="s">
        <v>136</v>
      </c>
      <c r="S24" s="37" t="s">
        <v>137</v>
      </c>
      <c r="T24" s="37" t="s">
        <v>120</v>
      </c>
      <c r="U24" s="48" t="s">
        <v>121</v>
      </c>
      <c r="V24" s="28">
        <f t="shared" si="0"/>
        <v>45</v>
      </c>
      <c r="W24" s="21">
        <v>55</v>
      </c>
      <c r="X24" s="77">
        <f t="shared" si="5"/>
        <v>1</v>
      </c>
      <c r="Y24" s="21" t="s">
        <v>144</v>
      </c>
      <c r="Z24" s="21" t="s">
        <v>123</v>
      </c>
      <c r="AA24" s="28">
        <f t="shared" si="1"/>
        <v>75</v>
      </c>
      <c r="AB24" s="21"/>
      <c r="AC24" s="21">
        <f t="shared" si="6"/>
        <v>0</v>
      </c>
      <c r="AD24" s="21"/>
      <c r="AE24" s="21"/>
      <c r="AF24" s="28">
        <f t="shared" si="2"/>
        <v>105</v>
      </c>
      <c r="AG24" s="21"/>
      <c r="AH24" s="77">
        <f t="shared" si="7"/>
        <v>0</v>
      </c>
      <c r="AI24" s="21"/>
      <c r="AJ24" s="21"/>
      <c r="AK24" s="28">
        <f t="shared" si="3"/>
        <v>75</v>
      </c>
      <c r="AL24" s="21"/>
      <c r="AM24" s="77">
        <f t="shared" si="8"/>
        <v>0</v>
      </c>
      <c r="AN24" s="21"/>
      <c r="AO24" s="21"/>
      <c r="AP24" s="21">
        <f t="shared" si="4"/>
        <v>300</v>
      </c>
      <c r="AQ24" s="21">
        <v>55</v>
      </c>
      <c r="AR24" s="77">
        <f t="shared" si="9"/>
        <v>0.18333333333333332</v>
      </c>
      <c r="AS24" s="21" t="s">
        <v>144</v>
      </c>
    </row>
    <row r="25" spans="1:45" s="29" customFormat="1" ht="99.75">
      <c r="A25" s="22">
        <v>4</v>
      </c>
      <c r="B25" s="21" t="s">
        <v>46</v>
      </c>
      <c r="C25" s="22" t="s">
        <v>111</v>
      </c>
      <c r="D25" s="26" t="s">
        <v>145</v>
      </c>
      <c r="E25" s="21" t="s">
        <v>146</v>
      </c>
      <c r="F25" s="21" t="s">
        <v>90</v>
      </c>
      <c r="G25" s="21" t="s">
        <v>147</v>
      </c>
      <c r="H25" s="37" t="s">
        <v>148</v>
      </c>
      <c r="I25" s="43" t="s">
        <v>53</v>
      </c>
      <c r="J25" s="39" t="s">
        <v>116</v>
      </c>
      <c r="K25" s="37" t="s">
        <v>149</v>
      </c>
      <c r="L25" s="43">
        <v>16</v>
      </c>
      <c r="M25" s="43">
        <v>20</v>
      </c>
      <c r="N25" s="43">
        <v>18</v>
      </c>
      <c r="O25" s="43">
        <v>18</v>
      </c>
      <c r="P25" s="55">
        <f t="shared" si="11"/>
        <v>72</v>
      </c>
      <c r="Q25" s="47" t="s">
        <v>68</v>
      </c>
      <c r="R25" s="53" t="s">
        <v>150</v>
      </c>
      <c r="S25" s="37" t="s">
        <v>151</v>
      </c>
      <c r="T25" s="37" t="s">
        <v>120</v>
      </c>
      <c r="U25" s="73" t="s">
        <v>109</v>
      </c>
      <c r="V25" s="28">
        <f t="shared" si="0"/>
        <v>16</v>
      </c>
      <c r="W25" s="21">
        <v>32</v>
      </c>
      <c r="X25" s="77">
        <f t="shared" si="5"/>
        <v>1</v>
      </c>
      <c r="Y25" s="21" t="s">
        <v>152</v>
      </c>
      <c r="Z25" s="21"/>
      <c r="AA25" s="28">
        <f t="shared" si="1"/>
        <v>20</v>
      </c>
      <c r="AB25" s="21"/>
      <c r="AC25" s="21">
        <f t="shared" si="6"/>
        <v>0</v>
      </c>
      <c r="AD25" s="21"/>
      <c r="AE25" s="21"/>
      <c r="AF25" s="28">
        <f t="shared" si="2"/>
        <v>18</v>
      </c>
      <c r="AG25" s="21"/>
      <c r="AH25" s="77">
        <f t="shared" si="7"/>
        <v>0</v>
      </c>
      <c r="AI25" s="21"/>
      <c r="AJ25" s="21"/>
      <c r="AK25" s="28">
        <f t="shared" si="3"/>
        <v>18</v>
      </c>
      <c r="AL25" s="21"/>
      <c r="AM25" s="77">
        <f t="shared" si="8"/>
        <v>0</v>
      </c>
      <c r="AN25" s="21"/>
      <c r="AO25" s="21"/>
      <c r="AP25" s="21">
        <f t="shared" si="4"/>
        <v>72</v>
      </c>
      <c r="AQ25" s="21">
        <v>35</v>
      </c>
      <c r="AR25" s="77">
        <f t="shared" si="9"/>
        <v>0.4861111111111111</v>
      </c>
      <c r="AS25" s="21" t="s">
        <v>152</v>
      </c>
    </row>
    <row r="26" spans="1:45" s="29" customFormat="1" ht="99.75">
      <c r="A26" s="22">
        <v>4</v>
      </c>
      <c r="B26" s="21" t="s">
        <v>46</v>
      </c>
      <c r="C26" s="22" t="s">
        <v>111</v>
      </c>
      <c r="D26" s="26" t="s">
        <v>153</v>
      </c>
      <c r="E26" s="21" t="s">
        <v>154</v>
      </c>
      <c r="F26" s="21" t="s">
        <v>90</v>
      </c>
      <c r="G26" s="21" t="s">
        <v>155</v>
      </c>
      <c r="H26" s="37" t="s">
        <v>156</v>
      </c>
      <c r="I26" s="43" t="s">
        <v>53</v>
      </c>
      <c r="J26" s="39" t="s">
        <v>116</v>
      </c>
      <c r="K26" s="37" t="s">
        <v>149</v>
      </c>
      <c r="L26" s="43">
        <v>20</v>
      </c>
      <c r="M26" s="43">
        <v>30</v>
      </c>
      <c r="N26" s="43">
        <v>30</v>
      </c>
      <c r="O26" s="43">
        <v>22</v>
      </c>
      <c r="P26" s="55">
        <f t="shared" si="11"/>
        <v>102</v>
      </c>
      <c r="Q26" s="47" t="s">
        <v>68</v>
      </c>
      <c r="R26" s="53" t="s">
        <v>150</v>
      </c>
      <c r="S26" s="37" t="s">
        <v>151</v>
      </c>
      <c r="T26" s="37" t="s">
        <v>120</v>
      </c>
      <c r="U26" s="48" t="s">
        <v>109</v>
      </c>
      <c r="V26" s="28">
        <f t="shared" si="0"/>
        <v>20</v>
      </c>
      <c r="W26" s="21">
        <v>110</v>
      </c>
      <c r="X26" s="77">
        <f t="shared" si="5"/>
        <v>1</v>
      </c>
      <c r="Y26" s="21" t="s">
        <v>157</v>
      </c>
      <c r="Z26" s="21"/>
      <c r="AA26" s="28">
        <f t="shared" si="1"/>
        <v>30</v>
      </c>
      <c r="AB26" s="21"/>
      <c r="AC26" s="21">
        <f t="shared" si="6"/>
        <v>0</v>
      </c>
      <c r="AD26" s="21"/>
      <c r="AE26" s="21"/>
      <c r="AF26" s="28">
        <f t="shared" si="2"/>
        <v>30</v>
      </c>
      <c r="AG26" s="21"/>
      <c r="AH26" s="77">
        <f t="shared" si="7"/>
        <v>0</v>
      </c>
      <c r="AI26" s="21"/>
      <c r="AJ26" s="21"/>
      <c r="AK26" s="28">
        <f t="shared" si="3"/>
        <v>22</v>
      </c>
      <c r="AL26" s="21"/>
      <c r="AM26" s="77">
        <f t="shared" si="8"/>
        <v>0</v>
      </c>
      <c r="AN26" s="21"/>
      <c r="AO26" s="21"/>
      <c r="AP26" s="21">
        <f t="shared" si="4"/>
        <v>102</v>
      </c>
      <c r="AQ26" s="21">
        <v>110</v>
      </c>
      <c r="AR26" s="77">
        <f t="shared" si="9"/>
        <v>1</v>
      </c>
      <c r="AS26" s="21" t="s">
        <v>157</v>
      </c>
    </row>
    <row r="27" spans="1:45" s="29" customFormat="1" ht="99.75">
      <c r="A27" s="22">
        <v>4</v>
      </c>
      <c r="B27" s="21" t="s">
        <v>46</v>
      </c>
      <c r="C27" s="22" t="s">
        <v>111</v>
      </c>
      <c r="D27" s="26" t="s">
        <v>158</v>
      </c>
      <c r="E27" s="21" t="s">
        <v>159</v>
      </c>
      <c r="F27" s="21" t="s">
        <v>90</v>
      </c>
      <c r="G27" s="21" t="s">
        <v>160</v>
      </c>
      <c r="H27" s="37" t="s">
        <v>161</v>
      </c>
      <c r="I27" s="43" t="s">
        <v>53</v>
      </c>
      <c r="J27" s="39" t="s">
        <v>116</v>
      </c>
      <c r="K27" s="37" t="s">
        <v>149</v>
      </c>
      <c r="L27" s="43">
        <v>3</v>
      </c>
      <c r="M27" s="43">
        <v>6</v>
      </c>
      <c r="N27" s="43">
        <v>6</v>
      </c>
      <c r="O27" s="43">
        <v>5</v>
      </c>
      <c r="P27" s="55">
        <f t="shared" si="11"/>
        <v>20</v>
      </c>
      <c r="Q27" s="48" t="s">
        <v>68</v>
      </c>
      <c r="R27" s="53" t="s">
        <v>150</v>
      </c>
      <c r="S27" s="37" t="s">
        <v>151</v>
      </c>
      <c r="T27" s="37" t="s">
        <v>120</v>
      </c>
      <c r="U27" s="48" t="s">
        <v>109</v>
      </c>
      <c r="V27" s="28">
        <f t="shared" si="0"/>
        <v>3</v>
      </c>
      <c r="W27" s="21">
        <v>17</v>
      </c>
      <c r="X27" s="77">
        <f t="shared" si="5"/>
        <v>1</v>
      </c>
      <c r="Y27" s="21" t="s">
        <v>162</v>
      </c>
      <c r="Z27" s="21"/>
      <c r="AA27" s="28">
        <f t="shared" si="1"/>
        <v>6</v>
      </c>
      <c r="AB27" s="21"/>
      <c r="AC27" s="21">
        <f t="shared" si="6"/>
        <v>0</v>
      </c>
      <c r="AD27" s="21"/>
      <c r="AE27" s="21"/>
      <c r="AF27" s="28">
        <f t="shared" si="2"/>
        <v>6</v>
      </c>
      <c r="AG27" s="21"/>
      <c r="AH27" s="77">
        <f t="shared" si="7"/>
        <v>0</v>
      </c>
      <c r="AI27" s="21"/>
      <c r="AJ27" s="21"/>
      <c r="AK27" s="28">
        <f t="shared" si="3"/>
        <v>5</v>
      </c>
      <c r="AL27" s="21"/>
      <c r="AM27" s="77">
        <f t="shared" si="8"/>
        <v>0</v>
      </c>
      <c r="AN27" s="21"/>
      <c r="AO27" s="21"/>
      <c r="AP27" s="21">
        <f t="shared" si="4"/>
        <v>20</v>
      </c>
      <c r="AQ27" s="21">
        <v>7</v>
      </c>
      <c r="AR27" s="77">
        <f t="shared" si="9"/>
        <v>0.35</v>
      </c>
      <c r="AS27" s="21" t="s">
        <v>162</v>
      </c>
    </row>
    <row r="28" spans="1:45" s="5" customFormat="1" ht="15.75">
      <c r="A28" s="10"/>
      <c r="B28" s="10"/>
      <c r="C28" s="10"/>
      <c r="D28" s="10"/>
      <c r="E28" s="13" t="s">
        <v>163</v>
      </c>
      <c r="F28" s="10"/>
      <c r="G28" s="10"/>
      <c r="H28" s="10"/>
      <c r="I28" s="10"/>
      <c r="J28" s="10"/>
      <c r="K28" s="10"/>
      <c r="L28" s="15"/>
      <c r="M28" s="15"/>
      <c r="N28" s="15"/>
      <c r="O28" s="15"/>
      <c r="P28" s="15"/>
      <c r="Q28" s="10"/>
      <c r="R28" s="10"/>
      <c r="S28" s="10"/>
      <c r="T28" s="10"/>
      <c r="U28" s="10"/>
      <c r="V28" s="15"/>
      <c r="W28" s="15"/>
      <c r="X28" s="15">
        <f>AVERAGE(X13:X27)*80%</f>
        <v>0.7465797150997151</v>
      </c>
      <c r="Y28" s="15"/>
      <c r="Z28" s="15"/>
      <c r="AA28" s="15"/>
      <c r="AB28" s="15"/>
      <c r="AC28" s="15">
        <f>AVERAGE(AC13:AC27)*80%</f>
        <v>0</v>
      </c>
      <c r="AD28" s="15"/>
      <c r="AE28" s="15"/>
      <c r="AF28" s="15"/>
      <c r="AG28" s="15"/>
      <c r="AH28" s="15">
        <f>AVERAGE(AH13:AH27)*80%</f>
        <v>0</v>
      </c>
      <c r="AI28" s="15"/>
      <c r="AJ28" s="15"/>
      <c r="AK28" s="15"/>
      <c r="AL28" s="15"/>
      <c r="AM28" s="15">
        <f>AVERAGE(AM13:AM27)*80%</f>
        <v>0</v>
      </c>
      <c r="AN28" s="10"/>
      <c r="AO28" s="10"/>
      <c r="AP28" s="16"/>
      <c r="AQ28" s="16"/>
      <c r="AR28" s="15">
        <f>AVERAGE(AR13:AR27)*80%</f>
        <v>0.36105603536689812</v>
      </c>
      <c r="AS28" s="10"/>
    </row>
    <row r="29" spans="1:45" s="29" customFormat="1" ht="133.5">
      <c r="A29" s="30">
        <v>7</v>
      </c>
      <c r="B29" s="27" t="s">
        <v>164</v>
      </c>
      <c r="C29" s="27" t="s">
        <v>165</v>
      </c>
      <c r="D29" s="57" t="s">
        <v>166</v>
      </c>
      <c r="E29" s="58" t="s">
        <v>167</v>
      </c>
      <c r="F29" s="58" t="s">
        <v>168</v>
      </c>
      <c r="G29" s="58" t="s">
        <v>169</v>
      </c>
      <c r="H29" s="58" t="s">
        <v>170</v>
      </c>
      <c r="I29" s="59" t="s">
        <v>171</v>
      </c>
      <c r="J29" s="58" t="s">
        <v>172</v>
      </c>
      <c r="K29" s="58" t="s">
        <v>173</v>
      </c>
      <c r="L29" s="60" t="s">
        <v>174</v>
      </c>
      <c r="M29" s="61">
        <v>0.8</v>
      </c>
      <c r="N29" s="60" t="s">
        <v>174</v>
      </c>
      <c r="O29" s="62">
        <v>0.8</v>
      </c>
      <c r="P29" s="62">
        <v>0.8</v>
      </c>
      <c r="Q29" s="63" t="s">
        <v>68</v>
      </c>
      <c r="R29" s="63" t="s">
        <v>175</v>
      </c>
      <c r="S29" s="58" t="s">
        <v>176</v>
      </c>
      <c r="T29" s="58" t="s">
        <v>109</v>
      </c>
      <c r="U29" s="64" t="s">
        <v>177</v>
      </c>
      <c r="V29" s="28" t="str">
        <f>L29</f>
        <v>No programada</v>
      </c>
      <c r="W29" s="27" t="s">
        <v>61</v>
      </c>
      <c r="X29" s="21" t="s">
        <v>61</v>
      </c>
      <c r="Y29" s="27" t="s">
        <v>62</v>
      </c>
      <c r="Z29" s="27" t="s">
        <v>61</v>
      </c>
      <c r="AA29" s="65">
        <f>M29</f>
        <v>0.8</v>
      </c>
      <c r="AB29" s="27"/>
      <c r="AC29" s="21">
        <f t="shared" ref="AC29" si="12">IF(AB29/AA29&gt;100%,100%,AB29/AA29)</f>
        <v>0</v>
      </c>
      <c r="AD29" s="27"/>
      <c r="AE29" s="27"/>
      <c r="AF29" s="28" t="str">
        <f>N29</f>
        <v>No programada</v>
      </c>
      <c r="AG29" s="27"/>
      <c r="AH29" s="21" t="e">
        <f t="shared" ref="AH29" si="13">IF(AG29/AF29&gt;100%,100%,AG29/AF29)</f>
        <v>#VALUE!</v>
      </c>
      <c r="AI29" s="27"/>
      <c r="AJ29" s="27"/>
      <c r="AK29" s="65">
        <f>O29</f>
        <v>0.8</v>
      </c>
      <c r="AL29" s="27"/>
      <c r="AM29" s="75">
        <f t="shared" ref="AM29" si="14">IF(AL29/AK29&gt;100%,100%,AL29/AK29)</f>
        <v>0</v>
      </c>
      <c r="AN29" s="27"/>
      <c r="AO29" s="27"/>
      <c r="AP29" s="65">
        <f>P29</f>
        <v>0.8</v>
      </c>
      <c r="AQ29" s="78">
        <v>0</v>
      </c>
      <c r="AR29" s="77">
        <f t="shared" ref="AR29:AR35" si="15">IF(AQ29/AP29&gt;100%,100%,AQ29/AP29)</f>
        <v>0</v>
      </c>
      <c r="AS29" s="27" t="s">
        <v>110</v>
      </c>
    </row>
    <row r="30" spans="1:45" s="29" customFormat="1" ht="133.5">
      <c r="A30" s="30">
        <v>7</v>
      </c>
      <c r="B30" s="27" t="s">
        <v>164</v>
      </c>
      <c r="C30" s="27" t="s">
        <v>165</v>
      </c>
      <c r="D30" s="66" t="s">
        <v>178</v>
      </c>
      <c r="E30" s="63" t="s">
        <v>179</v>
      </c>
      <c r="F30" s="63" t="s">
        <v>168</v>
      </c>
      <c r="G30" s="63" t="s">
        <v>180</v>
      </c>
      <c r="H30" s="63" t="s">
        <v>181</v>
      </c>
      <c r="I30" s="63" t="s">
        <v>182</v>
      </c>
      <c r="J30" s="63" t="s">
        <v>172</v>
      </c>
      <c r="K30" s="63" t="s">
        <v>183</v>
      </c>
      <c r="L30" s="67">
        <v>1</v>
      </c>
      <c r="M30" s="67">
        <v>1</v>
      </c>
      <c r="N30" s="67">
        <v>1</v>
      </c>
      <c r="O30" s="68">
        <v>1</v>
      </c>
      <c r="P30" s="68">
        <v>1</v>
      </c>
      <c r="Q30" s="63" t="s">
        <v>68</v>
      </c>
      <c r="R30" s="63" t="s">
        <v>184</v>
      </c>
      <c r="S30" s="63" t="s">
        <v>185</v>
      </c>
      <c r="T30" s="58" t="s">
        <v>109</v>
      </c>
      <c r="U30" s="64" t="s">
        <v>186</v>
      </c>
      <c r="V30" s="65">
        <f t="shared" ref="V30:V35" si="16">L30</f>
        <v>1</v>
      </c>
      <c r="W30" s="74">
        <v>1</v>
      </c>
      <c r="X30" s="77">
        <f t="shared" ref="X29:X35" si="17">IF(W30/V30&gt;100%,100%,W30/V30)</f>
        <v>1</v>
      </c>
      <c r="Y30" s="27" t="s">
        <v>187</v>
      </c>
      <c r="Z30" s="27" t="s">
        <v>188</v>
      </c>
      <c r="AA30" s="65">
        <f t="shared" ref="AA30:AA35" si="18">M30</f>
        <v>1</v>
      </c>
      <c r="AB30" s="27"/>
      <c r="AC30" s="21"/>
      <c r="AD30" s="27"/>
      <c r="AE30" s="27"/>
      <c r="AF30" s="65">
        <f t="shared" ref="AF30:AF35" si="19">N30</f>
        <v>1</v>
      </c>
      <c r="AG30" s="27"/>
      <c r="AH30" s="21"/>
      <c r="AI30" s="27"/>
      <c r="AJ30" s="27"/>
      <c r="AK30" s="65">
        <f t="shared" ref="AK30:AK35" si="20">O30</f>
        <v>1</v>
      </c>
      <c r="AL30" s="27"/>
      <c r="AM30" s="75"/>
      <c r="AN30" s="27"/>
      <c r="AO30" s="27"/>
      <c r="AP30" s="65">
        <f t="shared" ref="AP30:AP35" si="21">P30</f>
        <v>1</v>
      </c>
      <c r="AQ30" s="27">
        <v>100</v>
      </c>
      <c r="AR30" s="77">
        <f t="shared" si="15"/>
        <v>1</v>
      </c>
      <c r="AS30" s="27" t="s">
        <v>187</v>
      </c>
    </row>
    <row r="31" spans="1:45" s="29" customFormat="1" ht="182.25">
      <c r="A31" s="30">
        <v>7</v>
      </c>
      <c r="B31" s="27" t="s">
        <v>164</v>
      </c>
      <c r="C31" s="27" t="s">
        <v>189</v>
      </c>
      <c r="D31" s="66" t="s">
        <v>190</v>
      </c>
      <c r="E31" s="63" t="s">
        <v>191</v>
      </c>
      <c r="F31" s="63" t="s">
        <v>168</v>
      </c>
      <c r="G31" s="63" t="s">
        <v>192</v>
      </c>
      <c r="H31" s="63" t="s">
        <v>193</v>
      </c>
      <c r="I31" s="63" t="s">
        <v>194</v>
      </c>
      <c r="J31" s="63" t="s">
        <v>172</v>
      </c>
      <c r="K31" s="63" t="s">
        <v>195</v>
      </c>
      <c r="L31" s="60" t="s">
        <v>174</v>
      </c>
      <c r="M31" s="61">
        <v>1</v>
      </c>
      <c r="N31" s="61">
        <v>1</v>
      </c>
      <c r="O31" s="62">
        <v>1</v>
      </c>
      <c r="P31" s="62">
        <v>1</v>
      </c>
      <c r="Q31" s="63" t="s">
        <v>68</v>
      </c>
      <c r="R31" s="63" t="s">
        <v>196</v>
      </c>
      <c r="S31" s="63" t="s">
        <v>197</v>
      </c>
      <c r="T31" s="58" t="s">
        <v>109</v>
      </c>
      <c r="U31" s="64" t="s">
        <v>198</v>
      </c>
      <c r="V31" s="28" t="str">
        <f t="shared" si="16"/>
        <v>No programada</v>
      </c>
      <c r="W31" s="27" t="s">
        <v>174</v>
      </c>
      <c r="X31" s="21" t="s">
        <v>199</v>
      </c>
      <c r="Y31" s="27" t="s">
        <v>62</v>
      </c>
      <c r="Z31" s="27" t="s">
        <v>61</v>
      </c>
      <c r="AA31" s="65">
        <f t="shared" si="18"/>
        <v>1</v>
      </c>
      <c r="AB31" s="27"/>
      <c r="AC31" s="21"/>
      <c r="AD31" s="27"/>
      <c r="AE31" s="27"/>
      <c r="AF31" s="65">
        <f t="shared" si="19"/>
        <v>1</v>
      </c>
      <c r="AG31" s="27"/>
      <c r="AH31" s="21"/>
      <c r="AI31" s="27"/>
      <c r="AJ31" s="27"/>
      <c r="AK31" s="65">
        <f t="shared" si="20"/>
        <v>1</v>
      </c>
      <c r="AL31" s="27"/>
      <c r="AM31" s="75"/>
      <c r="AN31" s="27"/>
      <c r="AO31" s="27"/>
      <c r="AP31" s="65">
        <f t="shared" si="21"/>
        <v>1</v>
      </c>
      <c r="AQ31" s="74">
        <v>0</v>
      </c>
      <c r="AR31" s="77">
        <f t="shared" si="15"/>
        <v>0</v>
      </c>
      <c r="AS31" s="27" t="s">
        <v>110</v>
      </c>
    </row>
    <row r="32" spans="1:45" s="29" customFormat="1" ht="133.5">
      <c r="A32" s="30">
        <v>7</v>
      </c>
      <c r="B32" s="27" t="s">
        <v>164</v>
      </c>
      <c r="C32" s="27" t="s">
        <v>165</v>
      </c>
      <c r="D32" s="66" t="s">
        <v>200</v>
      </c>
      <c r="E32" s="63" t="s">
        <v>201</v>
      </c>
      <c r="F32" s="63" t="s">
        <v>168</v>
      </c>
      <c r="G32" s="63" t="s">
        <v>202</v>
      </c>
      <c r="H32" s="63" t="s">
        <v>203</v>
      </c>
      <c r="I32" s="63" t="s">
        <v>182</v>
      </c>
      <c r="J32" s="63" t="s">
        <v>93</v>
      </c>
      <c r="K32" s="63" t="s">
        <v>202</v>
      </c>
      <c r="L32" s="61">
        <v>1</v>
      </c>
      <c r="M32" s="61">
        <v>1</v>
      </c>
      <c r="N32" s="60" t="s">
        <v>174</v>
      </c>
      <c r="O32" s="62" t="s">
        <v>174</v>
      </c>
      <c r="P32" s="62">
        <v>1</v>
      </c>
      <c r="Q32" s="63" t="s">
        <v>204</v>
      </c>
      <c r="R32" s="63" t="s">
        <v>205</v>
      </c>
      <c r="S32" s="63" t="s">
        <v>205</v>
      </c>
      <c r="T32" s="58" t="s">
        <v>109</v>
      </c>
      <c r="U32" s="64" t="s">
        <v>186</v>
      </c>
      <c r="V32" s="65">
        <f t="shared" si="16"/>
        <v>1</v>
      </c>
      <c r="W32" s="74">
        <v>1</v>
      </c>
      <c r="X32" s="77">
        <f t="shared" si="17"/>
        <v>1</v>
      </c>
      <c r="Y32" s="27" t="s">
        <v>206</v>
      </c>
      <c r="Z32" s="27" t="s">
        <v>207</v>
      </c>
      <c r="AA32" s="65">
        <f t="shared" si="18"/>
        <v>1</v>
      </c>
      <c r="AB32" s="78">
        <v>0</v>
      </c>
      <c r="AC32" s="77">
        <v>0</v>
      </c>
      <c r="AD32" s="27"/>
      <c r="AE32" s="27"/>
      <c r="AF32" s="28" t="str">
        <f t="shared" si="19"/>
        <v>No programada</v>
      </c>
      <c r="AG32" s="78">
        <v>0</v>
      </c>
      <c r="AH32" s="77">
        <v>0</v>
      </c>
      <c r="AI32" s="27"/>
      <c r="AJ32" s="27"/>
      <c r="AK32" s="28" t="str">
        <f t="shared" si="20"/>
        <v>No programada</v>
      </c>
      <c r="AL32" s="78">
        <v>0</v>
      </c>
      <c r="AM32" s="77">
        <v>0</v>
      </c>
      <c r="AN32" s="27"/>
      <c r="AO32" s="27"/>
      <c r="AP32" s="65">
        <f t="shared" si="21"/>
        <v>1</v>
      </c>
      <c r="AQ32" s="74">
        <f>AVERAGE(W32,AB32)</f>
        <v>0.5</v>
      </c>
      <c r="AR32" s="77">
        <f>IF(AQ32/AP32&gt;100%,100%,AQ32/AP32)</f>
        <v>0.5</v>
      </c>
      <c r="AS32" s="27" t="s">
        <v>206</v>
      </c>
    </row>
    <row r="33" spans="1:45" s="29" customFormat="1" ht="133.5">
      <c r="A33" s="30">
        <v>7</v>
      </c>
      <c r="B33" s="27" t="s">
        <v>164</v>
      </c>
      <c r="C33" s="27" t="s">
        <v>165</v>
      </c>
      <c r="D33" s="66" t="s">
        <v>208</v>
      </c>
      <c r="E33" s="63" t="s">
        <v>209</v>
      </c>
      <c r="F33" s="63" t="s">
        <v>168</v>
      </c>
      <c r="G33" s="63" t="s">
        <v>210</v>
      </c>
      <c r="H33" s="63" t="s">
        <v>211</v>
      </c>
      <c r="I33" s="63" t="s">
        <v>107</v>
      </c>
      <c r="J33" s="63" t="s">
        <v>116</v>
      </c>
      <c r="K33" s="63" t="s">
        <v>210</v>
      </c>
      <c r="L33" s="69">
        <v>0</v>
      </c>
      <c r="M33" s="69">
        <v>1</v>
      </c>
      <c r="N33" s="70">
        <v>1</v>
      </c>
      <c r="O33" s="71">
        <v>0</v>
      </c>
      <c r="P33" s="71">
        <v>2</v>
      </c>
      <c r="Q33" s="63" t="s">
        <v>204</v>
      </c>
      <c r="R33" s="63" t="s">
        <v>205</v>
      </c>
      <c r="S33" s="63" t="s">
        <v>205</v>
      </c>
      <c r="T33" s="58" t="s">
        <v>109</v>
      </c>
      <c r="U33" s="58" t="s">
        <v>109</v>
      </c>
      <c r="V33" s="28">
        <f t="shared" si="16"/>
        <v>0</v>
      </c>
      <c r="W33" s="27" t="s">
        <v>174</v>
      </c>
      <c r="X33" s="21" t="s">
        <v>199</v>
      </c>
      <c r="Y33" s="27" t="s">
        <v>62</v>
      </c>
      <c r="Z33" s="27" t="s">
        <v>61</v>
      </c>
      <c r="AA33" s="28">
        <f t="shared" si="18"/>
        <v>1</v>
      </c>
      <c r="AB33" s="27"/>
      <c r="AC33" s="21"/>
      <c r="AD33" s="27"/>
      <c r="AE33" s="27"/>
      <c r="AF33" s="28">
        <f t="shared" si="19"/>
        <v>1</v>
      </c>
      <c r="AG33" s="27"/>
      <c r="AH33" s="21"/>
      <c r="AI33" s="27"/>
      <c r="AJ33" s="27"/>
      <c r="AK33" s="28">
        <f t="shared" si="20"/>
        <v>0</v>
      </c>
      <c r="AL33" s="27"/>
      <c r="AM33" s="75"/>
      <c r="AN33" s="27"/>
      <c r="AO33" s="27"/>
      <c r="AP33" s="21">
        <f t="shared" si="21"/>
        <v>2</v>
      </c>
      <c r="AQ33" s="78">
        <v>0</v>
      </c>
      <c r="AR33" s="77">
        <f t="shared" si="15"/>
        <v>0</v>
      </c>
      <c r="AS33" s="27" t="s">
        <v>110</v>
      </c>
    </row>
    <row r="34" spans="1:45" s="29" customFormat="1" ht="99.75">
      <c r="A34" s="30">
        <v>5</v>
      </c>
      <c r="B34" s="27" t="s">
        <v>212</v>
      </c>
      <c r="C34" s="27" t="s">
        <v>213</v>
      </c>
      <c r="D34" s="66" t="s">
        <v>214</v>
      </c>
      <c r="E34" s="63" t="s">
        <v>215</v>
      </c>
      <c r="F34" s="63" t="s">
        <v>168</v>
      </c>
      <c r="G34" s="63" t="s">
        <v>216</v>
      </c>
      <c r="H34" s="63" t="s">
        <v>217</v>
      </c>
      <c r="I34" s="63" t="s">
        <v>182</v>
      </c>
      <c r="J34" s="63" t="s">
        <v>54</v>
      </c>
      <c r="K34" s="63" t="s">
        <v>216</v>
      </c>
      <c r="L34" s="61">
        <v>0.33</v>
      </c>
      <c r="M34" s="61">
        <v>0.67</v>
      </c>
      <c r="N34" s="61">
        <v>0.84</v>
      </c>
      <c r="O34" s="62">
        <v>1</v>
      </c>
      <c r="P34" s="62">
        <v>1</v>
      </c>
      <c r="Q34" s="63" t="s">
        <v>68</v>
      </c>
      <c r="R34" s="63" t="s">
        <v>218</v>
      </c>
      <c r="S34" s="63" t="s">
        <v>219</v>
      </c>
      <c r="T34" s="58" t="s">
        <v>109</v>
      </c>
      <c r="U34" s="64" t="s">
        <v>220</v>
      </c>
      <c r="V34" s="65">
        <f t="shared" si="16"/>
        <v>0.33</v>
      </c>
      <c r="W34" s="80">
        <v>0.84</v>
      </c>
      <c r="X34" s="81">
        <f t="shared" si="17"/>
        <v>1</v>
      </c>
      <c r="Y34" s="72" t="s">
        <v>221</v>
      </c>
      <c r="Z34" s="72"/>
      <c r="AA34" s="65">
        <f t="shared" si="18"/>
        <v>0.67</v>
      </c>
      <c r="AB34" s="72"/>
      <c r="AC34" s="65"/>
      <c r="AD34" s="72"/>
      <c r="AE34" s="72"/>
      <c r="AF34" s="65">
        <f t="shared" si="19"/>
        <v>0.84</v>
      </c>
      <c r="AG34" s="72"/>
      <c r="AH34" s="65"/>
      <c r="AI34" s="72"/>
      <c r="AJ34" s="72"/>
      <c r="AK34" s="65">
        <f t="shared" si="20"/>
        <v>1</v>
      </c>
      <c r="AL34" s="72"/>
      <c r="AM34" s="65"/>
      <c r="AN34" s="72"/>
      <c r="AO34" s="72"/>
      <c r="AP34" s="65">
        <f t="shared" si="21"/>
        <v>1</v>
      </c>
      <c r="AQ34" s="83">
        <v>84</v>
      </c>
      <c r="AR34" s="77">
        <f t="shared" si="15"/>
        <v>1</v>
      </c>
      <c r="AS34" s="27" t="s">
        <v>221</v>
      </c>
    </row>
    <row r="35" spans="1:45" s="29" customFormat="1" ht="122.25" customHeight="1">
      <c r="A35" s="30">
        <v>5</v>
      </c>
      <c r="B35" s="27" t="s">
        <v>212</v>
      </c>
      <c r="C35" s="27" t="s">
        <v>213</v>
      </c>
      <c r="D35" s="66" t="s">
        <v>222</v>
      </c>
      <c r="E35" s="63" t="s">
        <v>223</v>
      </c>
      <c r="F35" s="63" t="s">
        <v>168</v>
      </c>
      <c r="G35" s="63" t="s">
        <v>216</v>
      </c>
      <c r="H35" s="63" t="s">
        <v>224</v>
      </c>
      <c r="I35" s="63" t="s">
        <v>107</v>
      </c>
      <c r="J35" s="63" t="s">
        <v>54</v>
      </c>
      <c r="K35" s="63" t="s">
        <v>216</v>
      </c>
      <c r="L35" s="61">
        <v>0.2</v>
      </c>
      <c r="M35" s="61">
        <v>0.4</v>
      </c>
      <c r="N35" s="61">
        <v>0.6</v>
      </c>
      <c r="O35" s="62">
        <v>0.8</v>
      </c>
      <c r="P35" s="62">
        <v>0.8</v>
      </c>
      <c r="Q35" s="63" t="s">
        <v>68</v>
      </c>
      <c r="R35" s="63" t="s">
        <v>218</v>
      </c>
      <c r="S35" s="63" t="s">
        <v>225</v>
      </c>
      <c r="T35" s="58" t="s">
        <v>109</v>
      </c>
      <c r="U35" s="64" t="s">
        <v>220</v>
      </c>
      <c r="V35" s="65">
        <f t="shared" si="16"/>
        <v>0.2</v>
      </c>
      <c r="W35" s="80">
        <v>0.86809999999999998</v>
      </c>
      <c r="X35" s="81">
        <f t="shared" si="17"/>
        <v>1</v>
      </c>
      <c r="Y35" s="72" t="s">
        <v>226</v>
      </c>
      <c r="Z35" s="72"/>
      <c r="AA35" s="65">
        <f t="shared" si="18"/>
        <v>0.4</v>
      </c>
      <c r="AB35" s="72"/>
      <c r="AC35" s="65"/>
      <c r="AD35" s="72"/>
      <c r="AE35" s="72"/>
      <c r="AF35" s="65">
        <f t="shared" si="19"/>
        <v>0.6</v>
      </c>
      <c r="AG35" s="72"/>
      <c r="AH35" s="65"/>
      <c r="AI35" s="72"/>
      <c r="AJ35" s="72"/>
      <c r="AK35" s="65">
        <f t="shared" si="20"/>
        <v>0.8</v>
      </c>
      <c r="AL35" s="72"/>
      <c r="AM35" s="65"/>
      <c r="AN35" s="72"/>
      <c r="AO35" s="72"/>
      <c r="AP35" s="65">
        <f t="shared" si="21"/>
        <v>0.8</v>
      </c>
      <c r="AQ35" s="82">
        <v>0.86809999999999998</v>
      </c>
      <c r="AR35" s="77">
        <f t="shared" si="15"/>
        <v>1</v>
      </c>
      <c r="AS35" s="27" t="s">
        <v>226</v>
      </c>
    </row>
    <row r="36" spans="1:45" s="5" customFormat="1" ht="17.25">
      <c r="A36" s="10"/>
      <c r="B36" s="10"/>
      <c r="C36" s="10"/>
      <c r="D36" s="10"/>
      <c r="E36" s="11" t="s">
        <v>227</v>
      </c>
      <c r="F36" s="11"/>
      <c r="G36" s="11"/>
      <c r="H36" s="11"/>
      <c r="I36" s="11"/>
      <c r="J36" s="11"/>
      <c r="K36" s="11"/>
      <c r="L36" s="12"/>
      <c r="M36" s="12"/>
      <c r="N36" s="12"/>
      <c r="O36" s="12"/>
      <c r="P36" s="12"/>
      <c r="Q36" s="11"/>
      <c r="R36" s="10"/>
      <c r="S36" s="10"/>
      <c r="T36" s="10"/>
      <c r="U36" s="10"/>
      <c r="V36" s="12"/>
      <c r="W36" s="12"/>
      <c r="X36" s="85">
        <f>AVERAGE(X29:X35)*20%</f>
        <v>0.2</v>
      </c>
      <c r="Y36" s="10"/>
      <c r="Z36" s="10"/>
      <c r="AA36" s="12"/>
      <c r="AB36" s="12"/>
      <c r="AC36" s="14" t="e">
        <f>AVERAGE(#REF!)*20%</f>
        <v>#REF!</v>
      </c>
      <c r="AD36" s="10"/>
      <c r="AE36" s="10"/>
      <c r="AF36" s="12"/>
      <c r="AG36" s="12"/>
      <c r="AH36" s="14" t="e">
        <f>AVERAGE(#REF!)*20%</f>
        <v>#REF!</v>
      </c>
      <c r="AI36" s="10"/>
      <c r="AJ36" s="10"/>
      <c r="AK36" s="12"/>
      <c r="AL36" s="12"/>
      <c r="AM36" s="14" t="e">
        <f>AVERAGE(#REF!)*20%</f>
        <v>#REF!</v>
      </c>
      <c r="AN36" s="10"/>
      <c r="AO36" s="10"/>
      <c r="AP36" s="17"/>
      <c r="AQ36" s="17"/>
      <c r="AR36" s="84">
        <f>AVERAGE(AR29:AR35)*20%</f>
        <v>0.1</v>
      </c>
      <c r="AS36" s="10"/>
    </row>
    <row r="37" spans="1:45" s="9" customFormat="1" ht="20.25">
      <c r="A37" s="6"/>
      <c r="B37" s="6"/>
      <c r="C37" s="6"/>
      <c r="D37" s="6"/>
      <c r="E37" s="7" t="s">
        <v>228</v>
      </c>
      <c r="F37" s="6"/>
      <c r="G37" s="6"/>
      <c r="H37" s="6"/>
      <c r="I37" s="6"/>
      <c r="J37" s="6"/>
      <c r="K37" s="6"/>
      <c r="L37" s="8"/>
      <c r="M37" s="8"/>
      <c r="N37" s="8"/>
      <c r="O37" s="8"/>
      <c r="P37" s="8"/>
      <c r="Q37" s="6"/>
      <c r="R37" s="6"/>
      <c r="S37" s="6"/>
      <c r="T37" s="6"/>
      <c r="U37" s="6"/>
      <c r="V37" s="8"/>
      <c r="W37" s="8"/>
      <c r="X37" s="128">
        <f>X28+X36</f>
        <v>0.94657971509971506</v>
      </c>
      <c r="Y37" s="6"/>
      <c r="Z37" s="6"/>
      <c r="AA37" s="8"/>
      <c r="AB37" s="8"/>
      <c r="AC37" s="19" t="e">
        <f>AC28+AC36</f>
        <v>#REF!</v>
      </c>
      <c r="AD37" s="6"/>
      <c r="AE37" s="6"/>
      <c r="AF37" s="8"/>
      <c r="AG37" s="8"/>
      <c r="AH37" s="19" t="e">
        <f>AH28+AH36</f>
        <v>#REF!</v>
      </c>
      <c r="AI37" s="6"/>
      <c r="AJ37" s="6"/>
      <c r="AK37" s="8"/>
      <c r="AL37" s="8"/>
      <c r="AM37" s="19" t="e">
        <f>AM28+AM36</f>
        <v>#REF!</v>
      </c>
      <c r="AN37" s="6"/>
      <c r="AO37" s="6"/>
      <c r="AP37" s="18"/>
      <c r="AQ37" s="18"/>
      <c r="AR37" s="128">
        <f>AR28+AR36</f>
        <v>0.4610560353668981</v>
      </c>
      <c r="AS37" s="6"/>
    </row>
    <row r="40" spans="1:45">
      <c r="X40" s="79">
        <f>21/25</f>
        <v>0.84</v>
      </c>
      <c r="Y40" s="79">
        <f>79/91</f>
        <v>0.86813186813186816</v>
      </c>
    </row>
  </sheetData>
  <mergeCells count="18">
    <mergeCell ref="V10:Z11"/>
    <mergeCell ref="AA10:AE11"/>
    <mergeCell ref="AF10:AJ11"/>
    <mergeCell ref="AK10:AO11"/>
    <mergeCell ref="AP10:AS11"/>
    <mergeCell ref="A10:B11"/>
    <mergeCell ref="C10:C12"/>
    <mergeCell ref="A1:K1"/>
    <mergeCell ref="L1:P1"/>
    <mergeCell ref="D10:F11"/>
    <mergeCell ref="G10:Q11"/>
    <mergeCell ref="A2:K2"/>
    <mergeCell ref="R10:U11"/>
    <mergeCell ref="F4:K4"/>
    <mergeCell ref="H5:K5"/>
    <mergeCell ref="H6:K6"/>
    <mergeCell ref="H7:K7"/>
    <mergeCell ref="H8:K8"/>
  </mergeCells>
  <dataValidations count="1">
    <dataValidation allowBlank="1" showInputMessage="1" showErrorMessage="1" error="Escriba un texto " promptTitle="Cualquier contenido" sqref="F12 F3:F9" xr:uid="{00000000-0002-0000-0000-000000000000}"/>
  </dataValidations>
  <pageMargins left="0.7" right="0.7" top="0.75" bottom="0.75" header="0.3" footer="0.3"/>
  <pageSetup paperSize="9" orientation="portrait" r:id="rId1"/>
  <ignoredErrors>
    <ignoredError sqref="D13:D14" numberStoredAsText="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 F10:F11 F13:F19 F21:F28 F36:F1048576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25</v>
      </c>
    </row>
    <row r="2" spans="1:1">
      <c r="A2" t="s">
        <v>90</v>
      </c>
    </row>
    <row r="3" spans="1:1">
      <c r="A3" t="s">
        <v>50</v>
      </c>
    </row>
    <row r="4" spans="1:1">
      <c r="A4" t="s">
        <v>168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79AF05B0CA4944BB83126E48AFF4035" ma:contentTypeVersion="15" ma:contentTypeDescription="Crear nuevo documento." ma:contentTypeScope="" ma:versionID="9d19657c730e78c3d355ddf0d62e8d13">
  <xsd:schema xmlns:xsd="http://www.w3.org/2001/XMLSchema" xmlns:xs="http://www.w3.org/2001/XMLSchema" xmlns:p="http://schemas.microsoft.com/office/2006/metadata/properties" xmlns:ns2="f8dc1254-f694-4df3-a50d-d4e607c93dc9" xmlns:ns3="20cb614e-b45f-4877-aa77-0fc3e5f2c8f0" targetNamespace="http://schemas.microsoft.com/office/2006/metadata/properties" ma:root="true" ma:fieldsID="17866b5252e4077bf448069177ed2070" ns2:_="" ns3:_="">
    <xsd:import namespace="f8dc1254-f694-4df3-a50d-d4e607c93dc9"/>
    <xsd:import namespace="20cb614e-b45f-4877-aa77-0fc3e5f2c8f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dc1254-f694-4df3-a50d-d4e607c93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0cb614e-b45f-4877-aa77-0fc3e5f2c8f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d5d71684-cc2f-47e5-af77-6d773671f415}" ma:internalName="TaxCatchAll" ma:showField="CatchAllData" ma:web="20cb614e-b45f-4877-aa77-0fc3e5f2c8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0cb614e-b45f-4877-aa77-0fc3e5f2c8f0" xsi:nil="true"/>
    <lcf76f155ced4ddcb4097134ff3c332f xmlns="f8dc1254-f694-4df3-a50d-d4e607c93dc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88D8DDA7-EE09-4433-8D8E-BC575E08C83E}"/>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Angela Patricia Martinez Tibabuzo</cp:lastModifiedBy>
  <cp:revision/>
  <dcterms:created xsi:type="dcterms:W3CDTF">2021-01-25T18:44:53Z</dcterms:created>
  <dcterms:modified xsi:type="dcterms:W3CDTF">2023-05-02T03:13:59Z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0x010100479AF05B0CA4944BB83126E48AFF4035</vt:lpwstr>
  </property>
  <property fmtid="{D5CDD505-2E9C-101B-9397-08002B2CF9AE}" pid="3" name="MediaServiceImageTags">
    <vt:lpwstr/>
  </property>
</Properties>
</file>