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15"/>
  <workbookPr defaultThemeVersion="166925"/>
  <mc:AlternateContent xmlns:mc="http://schemas.openxmlformats.org/markup-compatibility/2006">
    <mc:Choice Requires="x15">
      <x15ac:absPath xmlns:x15ac="http://schemas.microsoft.com/office/spreadsheetml/2010/11/ac" url="https://gobiernobogota-my.sharepoint.com/personal/maryury_onate_gobiernobogota_gov_co/Documents/CALIDAD TEUSAQUILLO/PLAN DE GESTION VIG.2021/REPORTES TRIMESTRALES/TERCER TRIMESTRE/"/>
    </mc:Choice>
  </mc:AlternateContent>
  <xr:revisionPtr revIDLastSave="2" documentId="8_{1542C99E-1041-48A8-AEAF-66F9F580B3F9}" xr6:coauthVersionLast="47" xr6:coauthVersionMax="47" xr10:uidLastSave="{90464467-DA19-4FE0-AD34-2C3FD7F9F013}"/>
  <workbookProtection lockStructure="1"/>
  <bookViews>
    <workbookView xWindow="-120" yWindow="-120" windowWidth="29040" windowHeight="15840" xr2:uid="{00000000-000D-0000-FFFF-FFFF00000000}"/>
  </bookViews>
  <sheets>
    <sheet name="2021 Teusaquillo" sheetId="1" r:id="rId1"/>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R35" i="1" l="1"/>
  <c r="AR34" i="1"/>
  <c r="AR33" i="1"/>
  <c r="AR32" i="1"/>
  <c r="AR31" i="1"/>
  <c r="AQ33" i="1"/>
  <c r="AQ31" i="1"/>
  <c r="AQ29" i="1"/>
  <c r="AR29" i="1" s="1"/>
  <c r="AQ28" i="1"/>
  <c r="AR28" i="1" s="1"/>
  <c r="AQ27" i="1"/>
  <c r="AR27" i="1" s="1"/>
  <c r="AQ24" i="1"/>
  <c r="AQ25" i="1"/>
  <c r="AR24" i="1"/>
  <c r="AQ23" i="1"/>
  <c r="AQ22" i="1"/>
  <c r="AQ21" i="1"/>
  <c r="AR21" i="1" s="1"/>
  <c r="AQ20" i="1"/>
  <c r="AR20" i="1" s="1"/>
  <c r="AC20" i="1"/>
  <c r="AC29" i="1"/>
  <c r="AC28" i="1"/>
  <c r="AC27" i="1"/>
  <c r="AC26" i="1"/>
  <c r="AC25" i="1"/>
  <c r="AC24" i="1"/>
  <c r="AC23" i="1"/>
  <c r="AC22" i="1"/>
  <c r="AC21" i="1"/>
  <c r="AC19" i="1"/>
  <c r="AC18" i="1"/>
  <c r="AC17" i="1"/>
  <c r="AC16" i="1"/>
  <c r="AC15" i="1"/>
  <c r="AR26" i="1"/>
  <c r="AR25" i="1"/>
  <c r="AR23" i="1"/>
  <c r="AR22" i="1"/>
  <c r="AR19" i="1"/>
  <c r="AR18" i="1"/>
  <c r="AR17" i="1"/>
  <c r="AR16" i="1"/>
  <c r="AR15" i="1"/>
  <c r="AR14" i="1"/>
  <c r="AR13" i="1"/>
  <c r="AM36" i="1"/>
  <c r="AH36" i="1"/>
  <c r="X36" i="1"/>
  <c r="AR36" i="1"/>
  <c r="E28" i="1"/>
  <c r="E27" i="1"/>
  <c r="E26" i="1"/>
  <c r="E25" i="1"/>
  <c r="E24" i="1"/>
  <c r="E23" i="1"/>
  <c r="E22" i="1"/>
  <c r="E21" i="1"/>
  <c r="E20" i="1"/>
  <c r="E19" i="1"/>
  <c r="E18" i="1"/>
  <c r="E17" i="1"/>
  <c r="E16" i="1"/>
  <c r="E15" i="1"/>
  <c r="E14" i="1"/>
  <c r="E13" i="1"/>
  <c r="E29" i="1"/>
  <c r="P29" i="1"/>
  <c r="P28" i="1"/>
  <c r="P27" i="1"/>
  <c r="P26" i="1"/>
  <c r="P25" i="1"/>
  <c r="P24" i="1"/>
  <c r="P23" i="1"/>
  <c r="L36" i="1"/>
  <c r="P36" i="1"/>
  <c r="O36" i="1"/>
  <c r="N36" i="1"/>
  <c r="M36" i="1"/>
  <c r="AP35" i="1"/>
  <c r="AP34" i="1"/>
  <c r="AP33" i="1"/>
  <c r="AP32" i="1"/>
  <c r="AP31" i="1"/>
  <c r="AP29" i="1"/>
  <c r="AP28" i="1"/>
  <c r="AP27" i="1"/>
  <c r="AP26" i="1"/>
  <c r="AP25" i="1"/>
  <c r="AP24" i="1"/>
  <c r="AP23" i="1"/>
  <c r="AP22" i="1"/>
  <c r="AP21" i="1"/>
  <c r="AP20" i="1"/>
  <c r="AP19" i="1"/>
  <c r="AP18" i="1"/>
  <c r="AP17" i="1"/>
  <c r="AP16" i="1"/>
  <c r="AP15" i="1"/>
  <c r="AP14" i="1"/>
  <c r="AP13" i="1"/>
  <c r="AK35" i="1"/>
  <c r="AK34" i="1"/>
  <c r="AK33" i="1"/>
  <c r="AK32" i="1"/>
  <c r="AK31" i="1"/>
  <c r="AK29" i="1"/>
  <c r="AM29" i="1" s="1"/>
  <c r="AK28" i="1"/>
  <c r="AM28" i="1" s="1"/>
  <c r="AK27" i="1"/>
  <c r="AM27" i="1" s="1"/>
  <c r="AK26" i="1"/>
  <c r="AM26" i="1" s="1"/>
  <c r="AK25" i="1"/>
  <c r="AM25" i="1" s="1"/>
  <c r="AK24" i="1"/>
  <c r="AM24" i="1" s="1"/>
  <c r="AK23" i="1"/>
  <c r="AM23" i="1" s="1"/>
  <c r="AK22" i="1"/>
  <c r="AM22" i="1" s="1"/>
  <c r="AK21" i="1"/>
  <c r="AM21" i="1" s="1"/>
  <c r="AK20" i="1"/>
  <c r="AM20" i="1" s="1"/>
  <c r="AK19" i="1"/>
  <c r="AM19" i="1" s="1"/>
  <c r="AK18" i="1"/>
  <c r="AM18" i="1" s="1"/>
  <c r="AK17" i="1"/>
  <c r="AM17" i="1" s="1"/>
  <c r="AK16" i="1"/>
  <c r="AM16" i="1" s="1"/>
  <c r="AK15" i="1"/>
  <c r="AM15" i="1" s="1"/>
  <c r="AK14" i="1"/>
  <c r="AM14" i="1" s="1"/>
  <c r="AK13" i="1"/>
  <c r="AM13" i="1" s="1"/>
  <c r="AM30" i="1" s="1"/>
  <c r="AM37" i="1" s="1"/>
  <c r="AF35" i="1"/>
  <c r="AF34" i="1"/>
  <c r="AF33" i="1"/>
  <c r="AF32" i="1"/>
  <c r="AF31" i="1"/>
  <c r="AF29" i="1"/>
  <c r="AH29" i="1" s="1"/>
  <c r="AF28" i="1"/>
  <c r="AH28" i="1" s="1"/>
  <c r="AF27" i="1"/>
  <c r="AH27" i="1" s="1"/>
  <c r="AF26" i="1"/>
  <c r="AH26" i="1" s="1"/>
  <c r="AF25" i="1"/>
  <c r="AH25" i="1" s="1"/>
  <c r="AF24" i="1"/>
  <c r="AH24" i="1" s="1"/>
  <c r="AF23" i="1"/>
  <c r="AH23" i="1" s="1"/>
  <c r="AF22" i="1"/>
  <c r="AH22" i="1" s="1"/>
  <c r="AF21" i="1"/>
  <c r="AH21" i="1" s="1"/>
  <c r="AF20" i="1"/>
  <c r="AH20" i="1" s="1"/>
  <c r="AF19" i="1"/>
  <c r="AH19" i="1" s="1"/>
  <c r="AF18" i="1"/>
  <c r="AH18" i="1" s="1"/>
  <c r="AF17" i="1"/>
  <c r="AH17" i="1" s="1"/>
  <c r="AF16" i="1"/>
  <c r="AH16" i="1" s="1"/>
  <c r="AF15" i="1"/>
  <c r="AH15" i="1" s="1"/>
  <c r="AF14" i="1"/>
  <c r="AH14" i="1" s="1"/>
  <c r="AF13" i="1"/>
  <c r="AH13" i="1" s="1"/>
  <c r="AH30" i="1" s="1"/>
  <c r="AH37" i="1" s="1"/>
  <c r="AA35" i="1"/>
  <c r="AC35" i="1" s="1"/>
  <c r="AA34" i="1"/>
  <c r="AC34" i="1" s="1"/>
  <c r="AA33" i="1"/>
  <c r="AC33" i="1" s="1"/>
  <c r="AA32" i="1"/>
  <c r="AC32" i="1" s="1"/>
  <c r="AA31" i="1"/>
  <c r="AC31" i="1" s="1"/>
  <c r="AA29" i="1"/>
  <c r="AA28" i="1"/>
  <c r="AA27" i="1"/>
  <c r="AA26" i="1"/>
  <c r="AA25" i="1"/>
  <c r="AA24" i="1"/>
  <c r="AA23" i="1"/>
  <c r="AA22" i="1"/>
  <c r="AA21" i="1"/>
  <c r="AA20" i="1"/>
  <c r="AA19" i="1"/>
  <c r="AA18" i="1"/>
  <c r="AA17" i="1"/>
  <c r="AA16" i="1"/>
  <c r="AA15" i="1"/>
  <c r="AC13" i="1"/>
  <c r="V35" i="1"/>
  <c r="V32" i="1"/>
  <c r="V29" i="1"/>
  <c r="V28" i="1"/>
  <c r="V27" i="1"/>
  <c r="V26" i="1"/>
  <c r="X26" i="1" s="1"/>
  <c r="V25" i="1"/>
  <c r="X25" i="1" s="1"/>
  <c r="V24" i="1"/>
  <c r="V23" i="1"/>
  <c r="V22" i="1"/>
  <c r="X22" i="1"/>
  <c r="V21" i="1"/>
  <c r="X21" i="1"/>
  <c r="V20" i="1"/>
  <c r="X20" i="1"/>
  <c r="V19" i="1"/>
  <c r="X19" i="1"/>
  <c r="V18" i="1"/>
  <c r="V17" i="1"/>
  <c r="X17" i="1"/>
  <c r="V16" i="1"/>
  <c r="V15" i="1"/>
  <c r="X15" i="1"/>
  <c r="X30" i="1"/>
  <c r="X37" i="1" s="1"/>
  <c r="E30" i="1"/>
  <c r="E36" i="1"/>
  <c r="O37" i="1"/>
  <c r="P37" i="1"/>
  <c r="N37" i="1"/>
  <c r="M37" i="1"/>
  <c r="L37" i="1"/>
  <c r="E37" i="1"/>
  <c r="AC36" i="1" l="1"/>
  <c r="AC30" i="1"/>
  <c r="AR30" i="1"/>
  <c r="AR37" i="1" s="1"/>
  <c r="AC37" i="1" l="1"/>
</calcChain>
</file>

<file path=xl/sharedStrings.xml><?xml version="1.0" encoding="utf-8"?>
<sst xmlns="http://schemas.openxmlformats.org/spreadsheetml/2006/main" count="537" uniqueCount="323">
  <si>
    <t>ALCALDÍA LOCAL DE TEUSAQUILLO</t>
  </si>
  <si>
    <r>
      <rPr>
        <b/>
        <sz val="11"/>
        <color indexed="8"/>
        <rFont val="Calibri Light"/>
        <family val="2"/>
      </rPr>
      <t xml:space="preserve">Código Formato: </t>
    </r>
    <r>
      <rPr>
        <sz val="11"/>
        <color indexed="8"/>
        <rFont val="Calibri Light"/>
        <family val="2"/>
      </rPr>
      <t xml:space="preserve">PLE-PIN-F018
</t>
    </r>
    <r>
      <rPr>
        <b/>
        <sz val="11"/>
        <color indexed="8"/>
        <rFont val="Calibri Light"/>
        <family val="2"/>
      </rPr>
      <t xml:space="preserve">Versión: </t>
    </r>
    <r>
      <rPr>
        <sz val="11"/>
        <color indexed="8"/>
        <rFont val="Calibri Light"/>
        <family val="2"/>
      </rPr>
      <t xml:space="preserve">4
</t>
    </r>
    <r>
      <rPr>
        <b/>
        <sz val="11"/>
        <color indexed="8"/>
        <rFont val="Calibri Light"/>
        <family val="2"/>
      </rPr>
      <t xml:space="preserve">Vigencia desde: </t>
    </r>
    <r>
      <rPr>
        <sz val="11"/>
        <color indexed="8"/>
        <rFont val="Calibri Light"/>
        <family val="2"/>
      </rPr>
      <t xml:space="preserve">25 de enero de 2020
</t>
    </r>
    <r>
      <rPr>
        <b/>
        <sz val="11"/>
        <color indexed="8"/>
        <rFont val="Calibri Light"/>
        <family val="2"/>
      </rPr>
      <t>Caso HOLA: 150917</t>
    </r>
  </si>
  <si>
    <t>VIGENCIA DE LA PLANEACIÓN 2021</t>
  </si>
  <si>
    <t>PROCESOS ASOCIADOS</t>
  </si>
  <si>
    <t>Gestión Pública Territorial
Gestión Corporativa Institucional
Inspección, Vigilancia y Control
Servicio a la Ciudadanía
Planeación Institucional
Comunicación Estratégica</t>
  </si>
  <si>
    <t>CONTROL DE CAMBIOS</t>
  </si>
  <si>
    <t>VERSIÓN</t>
  </si>
  <si>
    <t>FECHA</t>
  </si>
  <si>
    <t>DESCRIPCIÓN DE LA MODIFICACIÓN</t>
  </si>
  <si>
    <t>1 de marzo de 2021</t>
  </si>
  <si>
    <t>Publicación del plan de gestión aprobado. Caso HOLA: 158289</t>
  </si>
  <si>
    <t>28 de abril de 2021</t>
  </si>
  <si>
    <t>Para el primer trimestre de la vigencia 2021, el plan de gestión de la Alcaldía Local alcanzó un nivel de desempeño del 66% de acuerdo con lo programado, y del 26% acumulado para la vigencia. 
Se actualiza el entregable, nombre de la fuente de información y método de verificación de las metas 10, 12 y 14, para que sea coherente con la meta. Se actualiza el indicador de la meta transversal de “Mantener el 100% de las acciones de mejora asignadas al proceso/Alcaldía con relación a planes de mejoramiento interno documentadas y vigentes”, agregando uno (1) a la fórmula con el fin de restar la proporción de acciones de mejora con vencimientos. Se numera las metas.</t>
  </si>
  <si>
    <t>30 de julio de 2021</t>
  </si>
  <si>
    <t>Para el segundo trimestre de la vigencia 2021, el plan de gestión de la Alcaldía Local alcanzó un nivel de desempeño del 77,31% de acuerdo con lo programado, y del 39,05% acumulado para la vigencia.</t>
  </si>
  <si>
    <t>PLAN ESTRATÉGICO INSTITUCIONAL</t>
  </si>
  <si>
    <t>PROCESO</t>
  </si>
  <si>
    <t>PROGRAMACIÓN DE LA VIGENCIA</t>
  </si>
  <si>
    <t>INDICADOR</t>
  </si>
  <si>
    <t>SEGUIMIENTO PLANES DE GESTIÓN DE LA ALCALDÍA LOCAL</t>
  </si>
  <si>
    <t>SEGUIMIENTO PLAN GESTIÓN PROCESOS ALCALDÍA LOCAL</t>
  </si>
  <si>
    <t xml:space="preserve">I TRIMESTRE </t>
  </si>
  <si>
    <t xml:space="preserve">II TRIMESTRE </t>
  </si>
  <si>
    <t xml:space="preserve">III TRIMESTRE </t>
  </si>
  <si>
    <t xml:space="preserve">IV TRIMESTRE </t>
  </si>
  <si>
    <t>EVALUACIÓN FINAL PLAN DE GESTIÓN</t>
  </si>
  <si>
    <t>No OE</t>
  </si>
  <si>
    <t>OBJETIVO ESTRATÉGICO</t>
  </si>
  <si>
    <t>META PLAN DE GESTIÓN VIGENCIA</t>
  </si>
  <si>
    <t>PONDERACIÓN DE LA META</t>
  </si>
  <si>
    <t>TIPO DE META</t>
  </si>
  <si>
    <t>NOMBRE DEL INDICADOR</t>
  </si>
  <si>
    <t>FÓRMULA DEL INDICADOR</t>
  </si>
  <si>
    <t>LÍNEA BASE</t>
  </si>
  <si>
    <t>TIPO DE PROGRAMACIÓN</t>
  </si>
  <si>
    <t>UNIDAD DE MEDIDA</t>
  </si>
  <si>
    <t>I TRI</t>
  </si>
  <si>
    <t>II TRI</t>
  </si>
  <si>
    <t>III TRI</t>
  </si>
  <si>
    <t>IV TRI</t>
  </si>
  <si>
    <t>TOTAL PROGRAMACIÓN VIGENCIA</t>
  </si>
  <si>
    <t>TIPO DE INDICADOR</t>
  </si>
  <si>
    <t>ENTREGABLE</t>
  </si>
  <si>
    <t>FUENTE DE INFORMACIÓN</t>
  </si>
  <si>
    <t>RESPONSABLES DE LA ACTIVIDAD</t>
  </si>
  <si>
    <t>MÉTODO DE VERIFICACIÓN PARA EL SEGUIMIENTO</t>
  </si>
  <si>
    <t>PROGRAMADO</t>
  </si>
  <si>
    <t>EJECUTADO</t>
  </si>
  <si>
    <t>RESULTADO DE LA MEDICIÓN</t>
  </si>
  <si>
    <t>ANÁLISIS DE AVANCE</t>
  </si>
  <si>
    <t>MEDIO DE VERIFICACIÓN</t>
  </si>
  <si>
    <t>ANÁLISIS DE RESULTADO</t>
  </si>
  <si>
    <t>Realizar acciones enfocadas al fortalecimiento de la gobernabilidad democrática local</t>
  </si>
  <si>
    <t>Gestión pública territorial local</t>
  </si>
  <si>
    <r>
      <t xml:space="preserve">1. Cumplir el </t>
    </r>
    <r>
      <rPr>
        <b/>
        <sz val="11"/>
        <color indexed="8"/>
        <rFont val="Calibri Light"/>
        <family val="2"/>
      </rPr>
      <t>10%</t>
    </r>
    <r>
      <rPr>
        <sz val="11"/>
        <color indexed="8"/>
        <rFont val="Calibri Light"/>
        <family val="2"/>
      </rPr>
      <t xml:space="preserve"> de las metas del Plan de Desarrollo Local (metas entregadas)</t>
    </r>
  </si>
  <si>
    <t>RETADORA (MEJORA)</t>
  </si>
  <si>
    <t>Porcentaje de cumplimiento metas Plan de Desarrollo Local</t>
  </si>
  <si>
    <t>Porcentaje de avance acumulado en cumplimiento de metas Plan de Desarrollo Local (metas entregadas)</t>
  </si>
  <si>
    <t>Creciente</t>
  </si>
  <si>
    <t>PORCENTAJE</t>
  </si>
  <si>
    <t xml:space="preserve">Efectividad </t>
  </si>
  <si>
    <t>Reporte trimestral de avance del Plan de Desarrollo Local - PDL</t>
  </si>
  <si>
    <t>MUSI</t>
  </si>
  <si>
    <t>Alcaldía Local</t>
  </si>
  <si>
    <t>Matriz MUSI</t>
  </si>
  <si>
    <t>No programada</t>
  </si>
  <si>
    <t>No programada para el I Trimestre de 2021</t>
  </si>
  <si>
    <t xml:space="preserve">El avance de la meta corresponde al valor del primer trimestre de 2021, por cuanto esta información es reportada oficialmente por la Dirección de Planes de Desarrollo y Fortalecimiento Local de la Secretaria Distrital de Planeación, a través de la Matriz Unificada de Seguimiento a la Inversión MUSI, y teniendo en cuenta los tiempos de reporte y cierre de la revisión de los planes de gestión en la Secretaría de Gobierno, no es posible contar oportunamente con la información correspondiente al II trimestre de 2021.
Nota: se ajusta la programación de la meta para el II Trimestre de 2021, dado que la información disponible corresponde al I Trimestre. 
Corresponde al avance acumulado de entrega de bienes y/o servicios del  PDLT 21-24 con corte a marzo 30 de 2021 Servicios de los profesionales que aportan a la Planeación y  movimiento de la meta proyecto, asi como se llevo a cambo también  la consecución de actividades de Inspección Vigilancia, control y de fortalecimiento Institucional. Del proyecto local Beneficiar a 250 personas mayores con la entrega de Subsidio C, se beneficiaron con la contratación 229 personas mayores  en promedio de los tres primeros meses del año 2021. </t>
  </si>
  <si>
    <t>Reporte trimestral de avance del Plan de Desarrollo Local – PDL 
Matriz MUSI – INFORME DE AVANCE PLAN DE DESARROLLO LOCAL  SEGPLAN</t>
  </si>
  <si>
    <t>El avance de metas entregado es una información que se reporta oficialmente por la Dirección de Planes de Desarrollo y fortalecimiento local de la Secretaria Distrital de Planeación, a través de la Matriz Unificada de Seguimiento a la Inversión MUSI, disponible en la página web de la SDP y aquí se reportan los datos al corte del segundo trimestre (junio 30 del 2021).</t>
  </si>
  <si>
    <t xml:space="preserve">Reporte trimestral de avance del Plan de Desarrollo Local – PDL 
Matriz MUSI – INFORME DE AVANCE PLAN DE DESARROLLO LOCAL  SEGPLAN </t>
  </si>
  <si>
    <t>El avance de la meta corresponde al valor del primer trimestre de 2021, por cuanto esta información es reportada oficialmente por la Dirección de Planes de Desarrollo y Fortalecimiento Local de la Secretaria Distrital de Planeación, a través de la Matriz Unificada de Seguimiento a la Inversión MUSI, y teniendo en cuenta los tiempos de reporte y cierre de la revisión de los planes de gestión en la Secretaría de Gobierno, no es posible contar oportunamente con la información correspondiente al II trimestre de 2021.</t>
  </si>
  <si>
    <r>
      <t xml:space="preserve">2. Incrementar en </t>
    </r>
    <r>
      <rPr>
        <b/>
        <sz val="11"/>
        <color indexed="8"/>
        <rFont val="Calibri Light"/>
        <family val="2"/>
      </rPr>
      <t xml:space="preserve">15% </t>
    </r>
    <r>
      <rPr>
        <sz val="11"/>
        <color indexed="8"/>
        <rFont val="Calibri Light"/>
        <family val="2"/>
      </rPr>
      <t>la participación efectiva la ciudadanía  votantes) en los ejercicios de presupuestos participativos Fase II con respecto al año anterior</t>
    </r>
  </si>
  <si>
    <t>Porcentaje de aumento de votantes en presupuestos participativos</t>
  </si>
  <si>
    <t>((Número de votantes en presupuestos participativos vigencia 2021/Número de votantes en presupuestos participativos vigencia 2020)-1)*100</t>
  </si>
  <si>
    <t>ND</t>
  </si>
  <si>
    <t>Constante</t>
  </si>
  <si>
    <t>Registro consolidado de votantes en presupuestos participativos Fase II</t>
  </si>
  <si>
    <t>Plataforma Gobierno Abierto para Bogotá
Acta de acuerdo participativo</t>
  </si>
  <si>
    <t>Informe consolidado de votantes Fase II</t>
  </si>
  <si>
    <t>No programada para el II trimestre de 2021.</t>
  </si>
  <si>
    <t>Meta no programada para el III trimestre, se encuentra programada para el IV trimestre de 2021</t>
  </si>
  <si>
    <t>No programada para el I y II Trimestre de 2021.</t>
  </si>
  <si>
    <r>
      <t xml:space="preserve">3. Lograr que el </t>
    </r>
    <r>
      <rPr>
        <b/>
        <sz val="11"/>
        <color indexed="8"/>
        <rFont val="Calibri Light"/>
        <family val="2"/>
      </rPr>
      <t xml:space="preserve">100% </t>
    </r>
    <r>
      <rPr>
        <sz val="11"/>
        <color indexed="8"/>
        <rFont val="Calibri Light"/>
        <family val="2"/>
      </rPr>
      <t xml:space="preserve"> de las propuestas ganadoras de  presupuestos participativos (Fase II) cuenten con todos los recursos comprometidos en la vigencia.</t>
    </r>
  </si>
  <si>
    <t>GESTIÓN</t>
  </si>
  <si>
    <t>Porcentaje de ejecución propuestas ganadoras de presupuestos participativos</t>
  </si>
  <si>
    <t>(Número de propuestas ganadoras ejecutadas en la vigencia / Número total de propuestas ganadoras)*100</t>
  </si>
  <si>
    <t>Reporte de recursos comprometidos y con Registro Presupuestal</t>
  </si>
  <si>
    <t>Plataforma Gobierno Abierto para Bogotá
Acta de acuerdo participativo
BOGDATA</t>
  </si>
  <si>
    <t>Reporte de seguimiento a la ejecución de las propuestas 
Reporte de ejecución presupuestal BOGDATA</t>
  </si>
  <si>
    <t>Se encuentra en formulación los proyectos de las propuestas ganadoras, ya se realizó el acercamiento con el sector. 
Para el I Trimestre 2021, se están estructurando-actualizando los proyectos de inversión asociados a las propuestas ganadoras de presupuestos participativos.
Por lo anterior, aún no se han registrado avances en la plataforma de Gobierno Abierto para Bogotá, que es de donde se extraerá la información.</t>
  </si>
  <si>
    <t>Reporte de recursos comprometidos y con Registro Presupuestal
Plataforma Gobierno Abierto para Bogotá
Acta de acuerdo participativo
BOGDATA
Matriz de Seguimiento y Matriz CLG</t>
  </si>
  <si>
    <t>De los 8 proyectos que contienen iniciativas ganadoras de presupuestos participativos, los siguientes 4 proyectos ya fueron aprobados por el comité de contratación 2072; 2126; 2116; 2158 y dos de estos ya cuentan con CDP. Según el reporte de la DGDL no ha iniciado la ejecución.</t>
  </si>
  <si>
    <t xml:space="preserve">Reporte DGDL
Reporte de recursos comprometidos y con Registro Presupuestal 
Plataforma Gobierno Abierto para Bogotá 
Acta de acuerdo participativo
Acta de Comite
CDP
BOGDATA </t>
  </si>
  <si>
    <t>De los 8 proyectos que contienen iniciativas ganadoras de presupuestos participativos, los siguientes proyectos ya fueron aprobados por el comité de contratación 2072; 2126; 2116; 2158; 2139; 2154; 2162 y 2094 dos de las tres metas, los procesos 2158, 2072, 2126 y el 2094, se encuentran adjudicados y en ejecución, los demás se encuentran en página en proceso de adjudicación.</t>
  </si>
  <si>
    <t xml:space="preserve">Reporte de recursos comprometidos y con Registro Presupuestal 
Plataforma Gobierno Abierto para Bogotá 
Acta de acuerdo participativo 
BOGDATA </t>
  </si>
  <si>
    <t>Gestión corporativa institucional (local)</t>
  </si>
  <si>
    <r>
      <t xml:space="preserve">4. Girar mínimo el </t>
    </r>
    <r>
      <rPr>
        <b/>
        <sz val="11"/>
        <color indexed="8"/>
        <rFont val="Calibri Light"/>
        <family val="2"/>
      </rPr>
      <t>60%</t>
    </r>
    <r>
      <rPr>
        <sz val="11"/>
        <color indexed="8"/>
        <rFont val="Calibri Light"/>
        <family val="2"/>
      </rPr>
      <t xml:space="preserve"> del presupuesto comprometido constituido como obligaciones por pagar de la vigencia 2020</t>
    </r>
  </si>
  <si>
    <t>Porcentaje de giros acumulados de obligaciones por pagar de la vigencia 2020</t>
  </si>
  <si>
    <t>(Giros acumulados/Presupuesto comprometido constituido como obligaciones por pagar de la vigencia 2020)*100</t>
  </si>
  <si>
    <t xml:space="preserve">Eficacia </t>
  </si>
  <si>
    <t>Reporte seguimiento mensual consolidado</t>
  </si>
  <si>
    <t>BOGDATA</t>
  </si>
  <si>
    <t>Informe de ejecución presupuestal de obligaciones por pagar</t>
  </si>
  <si>
    <t>Se realizó el giro de los compromisos, previo a su correspondiente tramité</t>
  </si>
  <si>
    <t xml:space="preserve">Reporte seguimiento mensual consolidado
Reporte BOGDATA
</t>
  </si>
  <si>
    <t>La Alcaldía Local Teusaquillo giró $2.796.162.916 del presupuesto comprometido constituido como obligaciones por pagar de la vigencia 2020, equivalente a $7.971.764.316, lo cual corresponde a un nivel de ejecución del 35,08%.</t>
  </si>
  <si>
    <t xml:space="preserve">Reporte seguimiento mensual consolidado 
Reporte BOGDATA </t>
  </si>
  <si>
    <t xml:space="preserve">Se ha girado al 30/09/2021 el 47% de las OXP vigencia 2020  
3.760.944.568X100 
7.964.379.105 </t>
  </si>
  <si>
    <t>Reporte seguimiento mensual consolidado   Reporte BOGDATA</t>
  </si>
  <si>
    <t>La Alcaldía Local Teusaquillo giró $2.796.162.916 del presupuesto comprometido constituido como obligaciones por pagar de la vigencia 2020, equivalente a $7.971.764.316, lo cual corresponde a un nivel de ejecución del 58,33% para la vigencia.</t>
  </si>
  <si>
    <r>
      <t>5. Girar mínimo el </t>
    </r>
    <r>
      <rPr>
        <b/>
        <sz val="11"/>
        <color indexed="8"/>
        <rFont val="Calibri Light"/>
        <family val="2"/>
      </rPr>
      <t xml:space="preserve"> 60% </t>
    </r>
    <r>
      <rPr>
        <sz val="11"/>
        <color indexed="8"/>
        <rFont val="Calibri Light"/>
        <family val="2"/>
      </rPr>
      <t>del presupuesto comprometido constituido como obligaciones por pagar de la vigencia 2019 y anteriores</t>
    </r>
  </si>
  <si>
    <t>Porcentaje de giros acumulados de obligaciones por pagar de la vigencia 2019 y anteriores</t>
  </si>
  <si>
    <t>(Giros acumulados/Presupuesto comprometido constituido como obligaciones por pagar de la vigencia 2019 y anteriores)*100</t>
  </si>
  <si>
    <t>Para el II Trimestre de 2021, la Alcaldía Local Teusaquillo ha girado $1.058.796.961 del presupuesto comprometido constituido como obligaciones por pagar de la vigencia 2019 y anteriores, equivalente a $13.126.860.767, lo que representa un nivel de ejecución del 8,07%.</t>
  </si>
  <si>
    <t>Reporte seguimiento mensual consolidado 
Reporte BOGDATA 
Reporte DGDL</t>
  </si>
  <si>
    <t xml:space="preserve">Teniendo en cuenta modificación de la meta y aplicando la fórmula del indicador: (Giros acumulados / (Presupuesto comprometido constituido como obligaciones por pagar de la vigencia 2019 y anteriores - $9.848.559.713)) *100 . Se ha girado al 30/09/2021 el 34.61% de las OXP vigencias 2019 y anteriores. 
1132796270*100/3272601054
</t>
  </si>
  <si>
    <t xml:space="preserve">Para el II Trimestre de 2021, la Alcaldía Local Teusaquillo ha girado $1.058.796.961 del presupuesto comprometido constituido como obligaciones por pagar de la vigencia 2019 y anteriores, equivalente a $13.126.860.767 lo que representa un nivel de ejecución del 13% para la vigencia. </t>
  </si>
  <si>
    <r>
      <t xml:space="preserve">6. Comprometer mínimo el </t>
    </r>
    <r>
      <rPr>
        <b/>
        <sz val="11"/>
        <color indexed="8"/>
        <rFont val="Calibri Light"/>
        <family val="2"/>
      </rPr>
      <t>25%</t>
    </r>
    <r>
      <rPr>
        <sz val="11"/>
        <color indexed="8"/>
        <rFont val="Calibri Light"/>
        <family val="2"/>
      </rPr>
      <t xml:space="preserve"> al 30 de junio y el </t>
    </r>
    <r>
      <rPr>
        <b/>
        <sz val="11"/>
        <color indexed="8"/>
        <rFont val="Calibri Light"/>
        <family val="2"/>
      </rPr>
      <t>95%</t>
    </r>
    <r>
      <rPr>
        <sz val="11"/>
        <color indexed="8"/>
        <rFont val="Calibri Light"/>
        <family val="2"/>
      </rPr>
      <t xml:space="preserve"> al 31 de diciembre del presupuesto de inversión directa de la vigencia 2021</t>
    </r>
  </si>
  <si>
    <t>Porcentaje de compromiso del presupuesto de inversión directa de la vigencia 2021</t>
  </si>
  <si>
    <t>(Valor de RP de inversión directa de la vigencia  / Valor total del presupuesto de inversión directa de la Vigencia)*100</t>
  </si>
  <si>
    <t>Reporte de ejecución presupuestal BOGDATA</t>
  </si>
  <si>
    <t>Se realizaron compromisos para esta vigencia y su ejecución y su ejecucción.</t>
  </si>
  <si>
    <t xml:space="preserve">Para el II Trimestre de 2021, la Alcaldía Local de Teusaquillo comprometió $5.575.368.966 de los $13.317.275.000 asignados como presupuesto de inversión directa de la vigencia 2021, lo que representa un nivel de ejecución del 41,87%. </t>
  </si>
  <si>
    <t xml:space="preserve">Se ha comprometido al 30/09/2021 el 58% de los recursos inversión directa de la vigencia 2021,  7.735.800.126.X100 =13.317.275.000 </t>
  </si>
  <si>
    <t>Reporte seguimiento mensual consolidado       Reporte BOGDATA</t>
  </si>
  <si>
    <t>Para el II Trimestre de 2021, la Alcaldía Local de Teusaquillo comprometió $5.575.368.966 de los $13.317.275.000 asignados como presupuesto de inversión directa de la vigencia 2021, lo que representa un nivel de ejecución del 44,07%.</t>
  </si>
  <si>
    <r>
      <t xml:space="preserve">7. Girar mínimo el </t>
    </r>
    <r>
      <rPr>
        <b/>
        <sz val="11"/>
        <color indexed="8"/>
        <rFont val="Calibri Light"/>
        <family val="2"/>
      </rPr>
      <t>40% </t>
    </r>
    <r>
      <rPr>
        <sz val="11"/>
        <color indexed="8"/>
        <rFont val="Calibri Light"/>
        <family val="2"/>
      </rPr>
      <t>del presupuesto total  disponible de inversión directa de la vigencia</t>
    </r>
  </si>
  <si>
    <t>Porcentaje de giros acumulados</t>
  </si>
  <si>
    <t>(Giros acumulados de inversión directa/Presupuesto disponible de inversión directa de la vigencia)*100</t>
  </si>
  <si>
    <t>Se realizaron compromisos para esta vigencia y su ejecución</t>
  </si>
  <si>
    <t xml:space="preserve">La Alcaldía Local de Teusaquillo giró $2.215.442.932 de los $13.317.275.000 asignados como presupuesto disponible de inversión directa de la vigencia, lo que representa un nivel de ejecución acumulado del 16,64%. </t>
  </si>
  <si>
    <t xml:space="preserve">Se ha girado al 30/09/2021 el 34% de los recursos inversión directa de la vigencia 2021   4.551.852.967.X100 =13.317.275.000 </t>
  </si>
  <si>
    <t xml:space="preserve">La Alcaldía Local de Teusaquillo giró $2.215.442.932 de los $13.317.275.000 asignados como depuesto disponible de inversión directa de la vigencia, lo que representa un nivel de ejecución acumulado del 45,13%. </t>
  </si>
  <si>
    <r>
      <t xml:space="preserve">8. Registrar en el sistema SIPSE Local, el </t>
    </r>
    <r>
      <rPr>
        <b/>
        <sz val="11"/>
        <color indexed="8"/>
        <rFont val="Calibri Light"/>
        <family val="2"/>
      </rPr>
      <t>95%</t>
    </r>
    <r>
      <rPr>
        <sz val="11"/>
        <color indexed="8"/>
        <rFont val="Calibri Light"/>
        <family val="2"/>
      </rPr>
      <t xml:space="preserve"> de los contratos publicados en la plataforma SECOP I y II de la vigencia. </t>
    </r>
  </si>
  <si>
    <t>Porcentaje de contratos registrados en SIPSE Local</t>
  </si>
  <si>
    <t>(Número de contratos registrados en SIPSE Local /Número de contratos publicados en la plataforma SECOP I y II)*100%</t>
  </si>
  <si>
    <t>Reporte SIPSE LOCAL y Reporte SECOP</t>
  </si>
  <si>
    <t>Reporte de seguimiento</t>
  </si>
  <si>
    <t>Se realizó el cargue de los datos soporte de cada uno de los contratos suscritos a la fecha</t>
  </si>
  <si>
    <t xml:space="preserve">Reporte seguimiento mensual consolidado
Reporte SIPSE LOCAL y Reporte SECOP
</t>
  </si>
  <si>
    <t xml:space="preserve">La Alcaldía Local de Teusaquillo ha registrado 78 contratos de los 120 contratos publicados en la plataforma SECOP I y II, lo que representa un nivel de cumplimiento del 65% para el periodo. </t>
  </si>
  <si>
    <t>Reporte de seguimiento presentado por la Dirección para la Gestión del Desarrollo Local.</t>
  </si>
  <si>
    <t xml:space="preserve">Para este trimestre se a registrado en SIPSE el 91.95% de los contratos publicados en el SECOP I y II de la vigencia de 174 contratos cargados en SECOP 160  estan cargados en SIPSE </t>
  </si>
  <si>
    <t xml:space="preserve">Reporte seguimiento mensual consolidado, Reporte SIPSE LOCAL y Reporte SECOP </t>
  </si>
  <si>
    <t xml:space="preserve">La Alcaldía Local de Teusaquillo ha registrado 78 contratos de los 120 contratos publicados en la plataforma SECOP I y II, lo que representa un nivel de cumplimiento del 65% para el periodo y del 17% acumulado para la vigencia. </t>
  </si>
  <si>
    <r>
      <t xml:space="preserve">9. Lograr que el </t>
    </r>
    <r>
      <rPr>
        <b/>
        <sz val="11"/>
        <color indexed="8"/>
        <rFont val="Calibri Light"/>
        <family val="2"/>
      </rPr>
      <t>100%</t>
    </r>
    <r>
      <rPr>
        <sz val="11"/>
        <color indexed="8"/>
        <rFont val="Calibri Light"/>
        <family val="2"/>
      </rPr>
      <t xml:space="preserve"> de los contratos celebrados se encuentren en estado ejecución dentro del sistema SIPSE Local. </t>
    </r>
  </si>
  <si>
    <t>Porcentaje de contratos en estado ejecución registrados en SIPSE Local</t>
  </si>
  <si>
    <t>(Número de contratos registrados en SIPSE Local en estado ejecución /Número total de contratos registrados en SIPSE Local)*100%</t>
  </si>
  <si>
    <t>Reporte SIPSE LOCAL</t>
  </si>
  <si>
    <t>Reporte de SIPSE Local</t>
  </si>
  <si>
    <t>Se han cargado los datos correspondientes al 70% de los contratos suscritos a la fecha (pendiente de algunos estación RP cargue póliza y generación acta de inicio)</t>
  </si>
  <si>
    <t xml:space="preserve">Reporte seguimiento mensual consolidado
Reporte SIPSE LOCAL
</t>
  </si>
  <si>
    <t xml:space="preserve">La Alcaldía Local de Teusaquillo ha registrado 76 contratos en SIPSE Local en estado ejecución de los 112 contratos registrados en SIPSE Local, lo que equivale al 67,86%. </t>
  </si>
  <si>
    <t xml:space="preserve">Para esta trimestre el 82.5% de los contratos en SIPSE estan en ejecución. De 160 contratos cargados en SIPSE 132 estan cargados en ejecución </t>
  </si>
  <si>
    <t xml:space="preserve">Reporte seguimiento mensual consolidado, Reporte SIPSE LOCAL </t>
  </si>
  <si>
    <t xml:space="preserve">De acuerdo al reporte de la alcaldia local de teusaquillo se encuentra la meta en un 67,86% en el periodo y del 17% acumulado para la vigencia. </t>
  </si>
  <si>
    <r>
      <t xml:space="preserve">10. Registrar y actualizar al </t>
    </r>
    <r>
      <rPr>
        <b/>
        <sz val="11"/>
        <color indexed="8"/>
        <rFont val="Calibri Light"/>
        <family val="2"/>
      </rPr>
      <t>95%</t>
    </r>
    <r>
      <rPr>
        <sz val="11"/>
        <color indexed="8"/>
        <rFont val="Calibri Light"/>
        <family val="2"/>
      </rPr>
      <t xml:space="preserve"> la información en los módulos y funcionalidades en producción de SIPSE Local de la vigencia (Módulo de proyectos-Banco de Iniciativas, Módulo de Contratación y Financiero)</t>
    </r>
  </si>
  <si>
    <t>Porcentaje de registro total de información de los proyectos de inversión local en SIPSE Local</t>
  </si>
  <si>
    <t>(Proyectos y contratos registrados con toda la información en SIPSE Local / Proyectos y contratos registrados y aprobados en aplicativos oficiales (SEGPLAN /BOGDATA/SECOP))*100%</t>
  </si>
  <si>
    <t>Información registrada en forma adecuada en los módulos y funcionalidades en producción de SIPSE</t>
  </si>
  <si>
    <t xml:space="preserve">A la fecha se han actualizado correctamente con los datos de los contratistas cada uno de los módulos SIPSE en la actual vigencia.
NOTA: POR FAVOR CORREGIR EL NOMBRE DEL APLICATIVO, "NO ES ARCO"
</t>
  </si>
  <si>
    <t xml:space="preserve">Reporte seguimiento mensual consolidado
Reporte SIPSE LOCAL
</t>
  </si>
  <si>
    <t xml:space="preserve">A la fecha se han actualizado correctamente con los datos de los contratistas cada uno de los módulos SIPSE en la actual vigencia </t>
  </si>
  <si>
    <t xml:space="preserve">Reporte seguimiento mensual consolidado 
Reporte SIPSE LOCAL </t>
  </si>
  <si>
    <t>A la fecha se han actualizado correctamente con los datos de los contratistas cada uno de los módulos SIPSE en la actual vigencia.</t>
  </si>
  <si>
    <t>Con base en el reporte de la Alcaldía Local se registra el cumplimiento de la meta en 84,21% para el segundo trimestre. Se espera para siguiente trimestre mejora en el nivel de cumplimiento. El avance acumulado de la meta es del 39,47%.</t>
  </si>
  <si>
    <t>Inspección, vigilancia y control</t>
  </si>
  <si>
    <r>
      <t xml:space="preserve">11. Impulsar procesalmente (avocar, rechazar, enviar al competente y todo lo que derive del desarrollo de la actuación), </t>
    </r>
    <r>
      <rPr>
        <b/>
        <sz val="11"/>
        <color indexed="8"/>
        <rFont val="Calibri Light"/>
        <family val="2"/>
      </rPr>
      <t>3.840</t>
    </r>
    <r>
      <rPr>
        <sz val="11"/>
        <color indexed="8"/>
        <rFont val="Calibri Light"/>
        <family val="2"/>
      </rPr>
      <t xml:space="preserve"> expedientes a cargo de las inspecciones de policía.</t>
    </r>
  </si>
  <si>
    <t xml:space="preserve">Expedientes a cargo de las inspecciones de policía impulsados </t>
  </si>
  <si>
    <t xml:space="preserve">Número de expedientes a cargo de las inspecciones de policía impulsados </t>
  </si>
  <si>
    <t>Suma</t>
  </si>
  <si>
    <t xml:space="preserve">Expedientes de actuaciones de policía </t>
  </si>
  <si>
    <t>Impulsos procesales</t>
  </si>
  <si>
    <t>Aplicativo ARCO</t>
  </si>
  <si>
    <t xml:space="preserve">Se ha venido dando al menos un impulso procesal a los expedientes que se encuentran en curso ante las 4 inspecciones de policía, logrando superar la meta del trimestre </t>
  </si>
  <si>
    <t>Impulsos procesales – Aplicativo ARCO</t>
  </si>
  <si>
    <t xml:space="preserve">En el segundo trimestre de 2021, la alcaldía local de Teusaquillo impulsó procesalmente 5076 expedientes a cargo de las inspecciones de policía, lo que representa un resultado de ___% para el periodo. Se ha superado la meta del trimestre, con el impulso dado a los expedientes que se encuentran en curso ante las  inspecciones de policía de Teusaquillo  </t>
  </si>
  <si>
    <t xml:space="preserve">Impulsos procesales – Aplicativo ARCO 
Carpetas de expedientes </t>
  </si>
  <si>
    <t xml:space="preserve">Se ha superado la meta del trimestre, con el impulso dado a los expedientes que se encuentran en curso ante las  cuatro inspecciones de policía de Teusaquillo  </t>
  </si>
  <si>
    <t xml:space="preserve">  Impulsos procesales  Aplicativo ARCO, Carpetas de expedientes </t>
  </si>
  <si>
    <t>En el segundo trimestre de 2021, la alcaldía local de Teusaquillo impulsó procesalmente 6373 expedientes a cargo de las inspecciones de policía.</t>
  </si>
  <si>
    <r>
      <t xml:space="preserve">12. Proferir </t>
    </r>
    <r>
      <rPr>
        <b/>
        <sz val="11"/>
        <color indexed="8"/>
        <rFont val="Calibri Light"/>
        <family val="2"/>
      </rPr>
      <t>1.920</t>
    </r>
    <r>
      <rPr>
        <sz val="11"/>
        <color indexed="8"/>
        <rFont val="Calibri Light"/>
        <family val="2"/>
      </rPr>
      <t xml:space="preserve"> de fallos en primera instancia sobre los expedientes a cargo de las inspecciones de policía</t>
    </r>
  </si>
  <si>
    <t>Fallos de fondo en primera instancia proferidos</t>
  </si>
  <si>
    <t>Número de Fallos de fondo en primera instancia proferidos</t>
  </si>
  <si>
    <t>Fallos de fondo</t>
  </si>
  <si>
    <t>Se ha venido profiriendo fallos principalmente en comparendos que se recibieron a finales del año anterior vigestes superando así lo programado del I trimestre de la vigencia.</t>
  </si>
  <si>
    <t xml:space="preserve">Expedientes de Actuaciones policivas y comparendos terminados
Aplicativo ARCO
</t>
  </si>
  <si>
    <t>Pese a algunas dificultades en la realización de audiencias virtuales, se logró proferir decisión de fondo en 1646 expedientes.</t>
  </si>
  <si>
    <t>Expedientes de Actuaciones policivas y comparendos terminados 
Aplicativo ARCO 
Carpetas de expedientes</t>
  </si>
  <si>
    <t xml:space="preserve">Se supera la meta programada para el III trimestre, de lo programado se alcanzó 904, logrando matener esta meta al 100% </t>
  </si>
  <si>
    <t>Expedientes de Actuaciones policivas y comparendos terminados 
Aplicativo ARCO 
Carpetas de expedientes</t>
  </si>
  <si>
    <t>En el segundo trimestre de 2021, la alcaldía local de Teusaquillo profirió 2200 fallos en primera instancia sobre los expedientes a cargo de las inspecciones de policía.</t>
  </si>
  <si>
    <r>
      <t xml:space="preserve">13. Terminar (archivar), </t>
    </r>
    <r>
      <rPr>
        <b/>
        <sz val="11"/>
        <color indexed="8"/>
        <rFont val="Calibri Light"/>
        <family val="2"/>
      </rPr>
      <t xml:space="preserve">203 </t>
    </r>
    <r>
      <rPr>
        <sz val="11"/>
        <color indexed="8"/>
        <rFont val="Calibri Light"/>
        <family val="2"/>
      </rPr>
      <t>actuaciones administrativas activas</t>
    </r>
  </si>
  <si>
    <t>Actuaciones Administrativas terminadas (archivadas)</t>
  </si>
  <si>
    <t>Número de Actuaciones Administrativas terminadas (archivadas)</t>
  </si>
  <si>
    <t>Actuaciones administrativas terminadas</t>
  </si>
  <si>
    <t>Actuaciones administrativas terminadas por vía gubernativa</t>
  </si>
  <si>
    <t>Aplicativo Si Actúa I</t>
  </si>
  <si>
    <t>Las actuaciones administrativas con decisión de Archivo firmadas por la Alcaldesa local fueron 141 Expedientes entre establecimiento de comercio y régimen de obras y urbanismo, los cuales se encuentra en el respectivo impulso procesal. Sin embargo, del reporte de la DGP, no se tienen actuaciones administrativas registradas en el aplicativo.</t>
  </si>
  <si>
    <t>Actuaciones administrativas terminadas por vía gubernativa
Aplicativo Si Actúa I
Base Expedientes de Archivo</t>
  </si>
  <si>
    <t xml:space="preserve">En el II trimestre de 2021, la alcaldía local de Teusaquillo terminó 4 actuaciones administrativas, lo que representa un resultado de 27,42% para el periodo. </t>
  </si>
  <si>
    <t>Reporte de seguimiento presentado por la Dirección para la Gestión Policiva</t>
  </si>
  <si>
    <t xml:space="preserve">Se proyectan Resoluciones de Archivo de Prelimianres y de Expedientes EC y obras, Debidamente actualizado en el aplicativo Si actua.   Nota: en reunión con el Dr Andres Marquez el día 12-10-2021 , se expresa la inquietud que el reporte IVC remitido por la DGP registran 19 actuaciones, sin embargo de acuerdo a la gestión realizada en el trimestre, en su base de datos  y según presentación de la reunión son 23 actuaciones, por favor revisar y  realizar ajuste al emitir el informe oficial. </t>
  </si>
  <si>
    <t xml:space="preserve">Actuaciones administrativas terminadas por vía gubernativa.   Aplicativo Si Actúa I </t>
  </si>
  <si>
    <t xml:space="preserve">En el II trimestre de 2021, la alcaldía local de Teusaquillo terminó 4 actuaciones administrativas, lo que representa un resultado de 1,97% para el periodo. </t>
  </si>
  <si>
    <r>
      <t xml:space="preserve">14. Terminar </t>
    </r>
    <r>
      <rPr>
        <b/>
        <sz val="11"/>
        <color indexed="8"/>
        <rFont val="Calibri Light"/>
        <family val="2"/>
      </rPr>
      <t>285</t>
    </r>
    <r>
      <rPr>
        <sz val="11"/>
        <color indexed="8"/>
        <rFont val="Calibri Light"/>
        <family val="2"/>
      </rPr>
      <t xml:space="preserve"> actuaciones administrativas en primera instancia</t>
    </r>
  </si>
  <si>
    <t>Actuaciones Administrativas terminadas hasta la primera instancia</t>
  </si>
  <si>
    <t>Número de Actuaciones Administrativas terminadas hasta la primera instancia</t>
  </si>
  <si>
    <t>Las actuaciones administrativas con decisión de primera instancia fueron 141, las cuales se encuentran en estado de Notificación. Sin embargo, del reporte de la DGP, no se tienen actuaciones administrativas en primera instancia registradas en el aplicativo.</t>
  </si>
  <si>
    <t xml:space="preserve">Acta de asistencia e informe del operativo
Registros operativos Alcaldía Local
</t>
  </si>
  <si>
    <t>En el segundo trimestre de 2021, la alcaldía local de Teusaquillo terminó 1 actuación administrativa en primera instancia, lo que representa un resultado de 0,35% para el periodo. 
Según informa la alcaldía local, se profieren 44 resoluciones de Archivo dentro de Ley 232 y Obras y urbanismo actualizadas en el respectivo SISTEMA DE SI ACTUA. El reporte enviado por la DGPJ no concuerda con lo realizado por el área jurídica del FDLT.</t>
  </si>
  <si>
    <t>Reporte de seguimiento presentado por la Dirección para la Gestión Policiva
Acta de asistencia e informe del operativo 
Registros operativos Alcaldía Local</t>
  </si>
  <si>
    <t xml:space="preserve">Se supera la meta programada para el III trimestre, de lo programado se alcanzó 125 actuaciones. Logrando mantener esta meta al 100 </t>
  </si>
  <si>
    <t>Acta de asistencia e informe del operativo 
Registros operativos Alcaldía Local</t>
  </si>
  <si>
    <t xml:space="preserve">En el segundo trimestre de 2021, la alcaldía local de Teusaquillo terminó 1 actuación administrativa en primera instancia, lo que representa un resultado de 0,35% para el periodo. </t>
  </si>
  <si>
    <r>
      <t xml:space="preserve">15. Realizar </t>
    </r>
    <r>
      <rPr>
        <b/>
        <sz val="11"/>
        <color indexed="8"/>
        <rFont val="Calibri Light"/>
        <family val="2"/>
      </rPr>
      <t>51</t>
    </r>
    <r>
      <rPr>
        <sz val="11"/>
        <color indexed="8"/>
        <rFont val="Calibri Light"/>
        <family val="2"/>
      </rPr>
      <t xml:space="preserve"> operativos de inspección, vigilancia y control en materia de integridad del espacio público</t>
    </r>
  </si>
  <si>
    <t>Acciones de control u operativos en materia de  integridad del espacio publico.</t>
  </si>
  <si>
    <t>Número de Acciones de control u operativos en materia de  integridad del espacio publico.</t>
  </si>
  <si>
    <t xml:space="preserve">acciones de control u operativos </t>
  </si>
  <si>
    <t>Acta de asistencia e informe del operativo</t>
  </si>
  <si>
    <t>Registros operativos Alcaldía Local</t>
  </si>
  <si>
    <t xml:space="preserve">Durante I trimestre se realizaron 12 acciones de control u operativos los cuales fueron: 
	1.Socialización del Decreto 010,007 de 2021.
2.Recorrido Park Way.
3.Jornada pedagogica dialogo social.
4.Registro de Bici y Grupo de Pedagogia de movilidad y recorrido Park Way.
5.Control de seguridad y convivencia de Park way.
6.Inspeccion y Verificacion de protocols de Seguridad y prevencion.
7.Entrega de informacion por parte de Integración social.
8.Campañas de prevencion.
9.Recuperacion del espacio publico 
10.Imposicion y verficacion del espacio publico.
11.Registro Bici
12.Acompañamiento celebración del día de la mujer 
</t>
  </si>
  <si>
    <t xml:space="preserve">GET-IVC-F037 Formato técnico de visita y/o verificación - espacio público.
Acta de asistencia e informe del operativo
Registros operativos Alcaldía Local
</t>
  </si>
  <si>
    <t>Durante II trimestre se realizaron 4 acciones de control u operativos los cuales fueron:  
    Carrera 24 # 41-95 parqueadero de vehículos en espacio 
    Calle 25B Carrera 33 
    CLINICA COLOMBIA A CL 24 A KR 68 
    RIO ARZOVISPO Calle 46 Carrera 26 
    Sensibilizacion de preservacion del espacio publico 29-04-2021 
    Sensibilizacion del espacio publico 06 mayo del 2021 
    IVC sensibilizacion y pedagogia en establecimientos qu invaden espacio publico 16-06-2021 
    Sensibilizacion de bicicletas 11 de junio del 2021 
    Sensibilizacio sobre hurto 3 de junio 2021- acta con fecha del 8 Junio 2021 
    Revision ocupacion del 04 junio 2021 
    Parques 04 junio del 2021 
    Caracterizacion y identificacion de vendedores 16 de junio 2021 
    Recorrido vendedores aval rivi 17 de junio 2021</t>
  </si>
  <si>
    <t xml:space="preserve">GET-IVC-F037 Formato técnico de visita y/o verificación - espacio público. 
Acta de asistencia e informe del operativo 
Registros operativos Alcaldía Local </t>
  </si>
  <si>
    <t xml:space="preserve">Durante III trimestre se realizaron 14 acciones de control u operativos los cuales fueron:  
Informe técnico o I.T. 139-2021 KR 24 57 93,    Informe técnico IT CL 53B entre KR 27A y KR 27B   
Informe técnico KR 25 CL 37  IT 343_2021   Verificación Rivi 03-08-2021,    Vendedores informales Calle 62  03-09-2021    
Vendedores informales calle 53 con Cra 27 07-07-2021,     Operativo de Secretaria de Movilidad 04-09-2021  
Operativo control de espacio público Calle 53 con Kra 28 05-08-2021,  Operativo de Habitante de calle 15-09-2021    
Operativo Recorrido Invasión del Espacio publico 17-09-2021,   Operativo espacio Publico Salitre Oriental 22-09-2021    
reunión con camioneros del A. LOPEZ  28-07-2021,   Operativo espacio público en la Carrera 24 calle 62 y 63 28-07-2021   
Reubicación vendedores  Calle 53 con cra 27  
</t>
  </si>
  <si>
    <t xml:space="preserve">GET-IVC-F037 Formato técnico de visita y/o verificación - espacio público. 
Acta de asistencia e informe del operativo 
Registros operativos Alcaldía Local 
</t>
  </si>
  <si>
    <r>
      <t xml:space="preserve">La localidad ha realizado 25 </t>
    </r>
    <r>
      <rPr>
        <sz val="11"/>
        <color indexed="8"/>
        <rFont val="Calibri Light"/>
        <family val="2"/>
      </rPr>
      <t>operativos de inspección, vigilancia y control en materia de integridad del espacio público</t>
    </r>
  </si>
  <si>
    <r>
      <t xml:space="preserve">16. Realizar </t>
    </r>
    <r>
      <rPr>
        <b/>
        <sz val="11"/>
        <color indexed="8"/>
        <rFont val="Calibri Light"/>
        <family val="2"/>
      </rPr>
      <t>59</t>
    </r>
    <r>
      <rPr>
        <sz val="11"/>
        <color indexed="8"/>
        <rFont val="Calibri Light"/>
        <family val="2"/>
      </rPr>
      <t xml:space="preserve"> operativos de inspección, vigilancia y control en materia de actividad económica </t>
    </r>
  </si>
  <si>
    <t>Acciones de control u operativos en materia actividad económica realizadas</t>
  </si>
  <si>
    <t>Número de Acciones de control u operativos en materia actividad económica realizadas</t>
  </si>
  <si>
    <t xml:space="preserve">Durante I trimestre se realizaron 14 acciones de control u operativos los cuales fueron: 
1.Verificación de Documentación  Terra Cruz
2.Mojito Drinks And Pub.
3.Bistro D.C
4.Tabu Studio Bar
5.Shilaoo
6.Area 53 Terraza Cafe 
7.El Acos
8.Margaritas Lourqe
9.Tonik
10.Martin Beer Bogota 
11.Restauarnte Bar la colombia 
12.Colombia Pub
13.Urbano y montaño SAS
14.Inversiones JBI SAS
</t>
  </si>
  <si>
    <t xml:space="preserve">GET-IVC-F035 Acta de visita
GET-IVC-F032 Formato consolidación de la información de operativos
GDI-GPD-F029 Evidencia de reunión 
Acta de asistencia e informe del operativo
Registros operativos Alcaldía Local
</t>
  </si>
  <si>
    <t xml:space="preserve">Durante II trimestre se realizaron 15 acciones de control u operativos los cuales fueron:  
    Establecimiento de comercio TATTO BOGOTA GALERIAS 17 ABRIL 2021 
    Establecimietno de comercio Optica Latina 17 de abril de 2021 
    Establecimiento Fiorenzi galerias 17 de abril 2021 
    Establecimiento Pan Comida Gourmet 17 abril de 2021 
    Establecimiento Joh Express 17 abril 2021 
    Establecimiento de comercio Camiseria Europea 17 abril 2021 
    Establecimiento de comerico MC diseños sas 17 de abril 2021 
    Establecimiento de comercio fara 17 de abril 2021 
    estalecimiento de comercio Drogueria el coliseo 17 de abril 2021 
    Estabelcimiento de comercio macondo Gourmet 17 abril de 2021 
    Establecimiento Cosechas Capura 17 abril del 2021 
    Estabelcimeinto de comercio Tienda mayorista el Colibri 17 abril del 2021 
    Establecimiento de comercio paperland 17 abril del 2021 
    Establecimiento Stefano Pizza 17 abril del 2021 
    Establecimiento chipotle 17 de abril del 2021 
De acuerdo  la inspeccion vigilancia y control del FDLT dentro de las evidencias existen 15 actas de visitas a establecimientos de comercio adicionales a la ya nombradas. 
 </t>
  </si>
  <si>
    <t xml:space="preserve">GET-IVC-F035 Acta de visita 
GET-IVC-F032 Formato consolidación de la información de operativos 
GDI-GPD-F029 Evidencia de reunión  
Acta de asistencia e informe del operativo 
Registros operativos Alcaldía Local </t>
  </si>
  <si>
    <t xml:space="preserve">Durante III trimestre se realizaron 15 acciones de control u operativos los cuales fueron:  
Cigarreria cafeteria restaurante,  
Panaderia y cafeteria super pan  
Frisby # 79 
Bearux Store  
Comercializadora LA 14 A   
Centro de acopia  
No tiene Razon social  
El Gavilan 2  
La Fonda Ejecutiva   
Restaurante Pimenton  
Mr. Gozs  
Cigarreria Licorera bar Angie  
Spiga Gourmet panaderia- pasteleria  
Cigarreria Y cafeterira Nicol   
PPC SA  
Figaro Barber Shop  
Los buñuelos Pan de Bono y café  
Salon de Belleza Nancy 
</t>
  </si>
  <si>
    <t xml:space="preserve">GET-IVC-F035 Acta de visita 
GET-IVC-F032 Formato consolidación de la información de operativos 
GDI-GPD-F029 Evidencia de reunión   
Acta de asistencia e informe del operativo  
Registros operativos Alcaldía Local 
</t>
  </si>
  <si>
    <r>
      <t xml:space="preserve">La localidad ha realizado 29 </t>
    </r>
    <r>
      <rPr>
        <sz val="11"/>
        <color indexed="8"/>
        <rFont val="Calibri Light"/>
        <family val="2"/>
      </rPr>
      <t xml:space="preserve">operativos de inspección, vigilancia y control en materia de actividad económica </t>
    </r>
  </si>
  <si>
    <r>
      <t xml:space="preserve">17. Realizar </t>
    </r>
    <r>
      <rPr>
        <b/>
        <sz val="11"/>
        <color indexed="8"/>
        <rFont val="Calibri Light"/>
        <family val="2"/>
      </rPr>
      <t xml:space="preserve">34 </t>
    </r>
    <r>
      <rPr>
        <sz val="11"/>
        <color indexed="8"/>
        <rFont val="Calibri Light"/>
        <family val="2"/>
      </rPr>
      <t xml:space="preserve">operativos de inspección, vigilancia y control en materia de obras y urbanismo </t>
    </r>
  </si>
  <si>
    <t>Acciones de control u operativos en materia de obras y urbanismo realizadas</t>
  </si>
  <si>
    <t>Número de Acciones de control u operativos en materia de obras y urbanismo realizadas</t>
  </si>
  <si>
    <t xml:space="preserve">Durante I trimestre se realizaron 7 acciones de control u operativos los cuales fueron: 
1.Informe Tecnico IT-05-2021 CL 49 # 19-21
2.Informe Tecnico IT 018-2021 Kr 32 A # 25 A- 10
3.Infome 17-2021 Kr 54 58 41 bloque C 20 Apto 107.
4.Informe Tecnico 020-2021 Cl 39 # 14 62
5.Informe Tecnico 021-2021 Cl 34 15 36.
6.Informe Tecnico 022-2021 Kr 17 # 33 22.
7.Informe Tecnico  IT_28 AC 32 16 64.
</t>
  </si>
  <si>
    <t xml:space="preserve">GET-IVC-F032 Formato consolidación de la información de operativos
GET-IVC-F034 Formato técnico de visita y/o verificación- control urbanístico
GDI-GPD-F029 Evidencia de reunión 
Acta de asistencia e informe del operativo
Registros operativos Alcaldía Local
</t>
  </si>
  <si>
    <t xml:space="preserve">Durante II trimestre se realizaron 10 acciones de control u operativos los cuales fueron:  
INFORME TÉCNICO 119 DE 2021 - AK 24 39 67. 
INFORME TECNICO I.T. 84 2021- CLL 59 14 A 58. 
INFORME TÉCNICO I.T. 85 2021- KR 15 48 74 
INFORME TÉCNICO I.T. 86 2021- CLL 52 22 50. 
INFORME TÉCNICO 87 2021- KR 16 A 57 46 / 54.	 
INFORME TÉCNICO I.T. 88 2021- KR 24 36 58. 
INFORME IT 51 DE 2021- CL 39 B 19 51 
INFORME 52 DE 2021- CL 24 A 60 49 
INFORME IT 53 DE 2021- CL 44 66 B 45 
INFORME IT 54 DE 2021- CL 44 C 55 33 </t>
  </si>
  <si>
    <t xml:space="preserve">GET-IVC-F032 Formato consolidación de la información de operativos 
GET-IVC-F034 Formato técnico de visita y/o verificación- control urbanístico 
GDI-GPD-F029 Evidencia de reunión  
Acta de asistencia e informe del operativo 
Registros operativos Alcaldía Local </t>
  </si>
  <si>
    <t xml:space="preserve">Durante III trimestre se realizaron 9 acciones de control u operativos los cuales fueron:  
-INFORME TECNICO IT-330 DG 61B 20 32  
INFORME TECNICO  2021_09_03 IT_294_KR 33 BIS 35B 88  
INFORME TECNICO IT 231_2021 CL 39 17 48  
INFORME TECNICO I.T. 370  CLL 39 29 33-45  
INFORME TECNICO IT-333, 
KR 18 35 75  
 INFORME TECNICO IT-286-  Cl 45 A 55 52  
INFORME TECNICO 2021_08_26 IT_254_KR 18 39 42  
INFORME TECNICO IT_255_TV 28B 36 25  
INFORME TECNICO IT_253_TV 22 BIS 60 25 
</t>
  </si>
  <si>
    <t xml:space="preserve">GET-IVC-F032 Formato consolidación de la información de operativos 
GET-IVC-F034 Formato técnico de visita y/o verificación- control urbanístico 
GDI-GPD-F029 Evidencia de reunión   
Acta de asistencia e informe del operativo  
Registros operativos Alcaldía Local 
</t>
  </si>
  <si>
    <r>
      <t xml:space="preserve">La localidad ha realizado 17 </t>
    </r>
    <r>
      <rPr>
        <sz val="11"/>
        <color indexed="8"/>
        <rFont val="Calibri Light"/>
        <family val="2"/>
      </rPr>
      <t xml:space="preserve">operativos de inspección, vigilancia y control en materia de obras y urbanismo </t>
    </r>
  </si>
  <si>
    <t>Total metas procesos Alcaldía local (80%)</t>
  </si>
  <si>
    <t>Fortalecer la gestión institucional aumentando las capacidades de la entidad para la planeación, seguimiento y ejecución de sus metas y recursos, y la gestión del talento humano.</t>
  </si>
  <si>
    <t>Planeación Instituciona</t>
  </si>
  <si>
    <t>MT 1. Obtener una ponderación semestral de 80% en la implementación del sistema de gestión ambiental en la alcaldía local, de acuerdo a la herramienta de medición construida por la OAP</t>
  </si>
  <si>
    <t>SOSTENIBILIDAD DEL SISTEMA DE GESTIÓN</t>
  </si>
  <si>
    <t>Criterios ambientales</t>
  </si>
  <si>
    <t>No de criterios ambientales cumplimiento / No de criterios ambientales establecidos en la herramienta de medición)*100%</t>
  </si>
  <si>
    <t>CONSTANTE</t>
  </si>
  <si>
    <t>Porcentaje de buenas prácticas ambientales implementadas</t>
  </si>
  <si>
    <t>Resultados de medición de los criterios ambientales</t>
  </si>
  <si>
    <t>Herramienta Oficina Asesora de Planeación</t>
  </si>
  <si>
    <t>Responsable del Reporte: Planeación Institucional- Grupo ambiente</t>
  </si>
  <si>
    <t>Listas de chequeo al cumplimiento de criterios ambientales remitidos por la OAP</t>
  </si>
  <si>
    <t xml:space="preserve">Implementación del Sistema de Gestión Ambiental en un porcentaje de 73%, resultados obtenidos de la inspección ambiental realizada el 29 de abril de 2021, empleando el formato: PLE-PIN-F012 Formato inspecciones ambientales para verificación de implementación del plan institucional de gestión ambiental.
Por otra parte, durante este periodo se adelantaron  actividades complementarias relacionadas con la ejecución del Sistema de Gestión Ambiental en nuestra Alcaldía, entre las cuales destaco las siguientes:  
1.Se desarrollaron Capacitaciones para funcionarios y contratistas de la Alcaldia en temas relacionados con:  Separación de Residuos Solidos, Huertas Urbanas, Cobertura, Conectividad y Sostenibilidad Alimentaria, Eco-Conduccion. 
2.Se organizó el cuarto de residuos peligrosos en la sede de la calle 39B No.19-46. 
3.Se implementó el formato ple-pin-f008; registro de informacion de ingreso y salida de residuos peligrosos del area de almacenamiento temportal. 
4. Se efectuó etiquetado de Residuos Peligrosos Generados (Bombillas-Toners). 
5.Se implementó Hojas de Seguridad de Residuos Peligrosos Generados. 
6. Se realizaron Actividades de  Inspeccion Ambiental Internas, teniendo en cuenta el formato ple-pin-f 009.  
7. Se adelantó reunión con Secretaría Distrital de Movilidad - Oficina de Redes Empresariales de Movilidad, solicitando apoyo para la formulación del Plan Integral de Movilidad Sostenible PIMS para nuestra localidad. 
8.Con la colaboración del equipo de Innovación se diseñaron piezas publicitarias relacionadas con el ahorro de agua y energia , residuos solidos y uso adeacuado de papel, las cuales se enviaron a través de correo electronico institucional y se compartieron por redes sociales de la Alcaldía. 
Cabe mencionar que estas actividades no se encuentran incluidas dentro del porcentaje obtenido en la Inspeccion Ambiental realizada por Secretaría Distrital de Gobierno. - Equipo de Trabajo de Planeacion Institucional. </t>
  </si>
  <si>
    <t xml:space="preserve">Reporte de cumplimiento de la gestión ambiental OAP
Listas de chequeo al cumplimiento de criterios ambientales remitidos por la OAP 
Resultados de medición de los criterios ambientales </t>
  </si>
  <si>
    <t>ESTA META SE VUELVE A REPORTAR EN EL CUARTO TRIMESTRE</t>
  </si>
  <si>
    <t>Implementación del Sistema de Gestión Ambiental en un porcentaje de 73%, resultados obtenidos de la inspección ambiental realizada el 29 de abril de 2021, empleando el formato: PLE-PIN-F012 Formato inspecciones ambientales para verificación de implementación del plan institucional de gestión ambiental.</t>
  </si>
  <si>
    <t>MT 2. Mantener el 100% de las acciones de mejora asignadas al proceso/Alcaldía con relación a planes de mejoramiento interno documentadas y vigentes</t>
  </si>
  <si>
    <t>Acciones correctivas documentadas y vigentes</t>
  </si>
  <si>
    <t>1 - (No. De acciones vencidas del plan de mejoramiento responsabilidad del proceso  / No  de acciones a gestionar bajo responsabilidad del proceso)*100</t>
  </si>
  <si>
    <t>Planes de mejora</t>
  </si>
  <si>
    <t>Acciones de mejorar sin vencimiento</t>
  </si>
  <si>
    <t>MIMEC - SIG</t>
  </si>
  <si>
    <t>Responsable del Reporte: Planeación Institucional- Grupo Planeación Institucional</t>
  </si>
  <si>
    <t>Reportes MIMEC - SIG remitidos por la OAP</t>
  </si>
  <si>
    <t xml:space="preserve">La localidad no tiene vencimientos. </t>
  </si>
  <si>
    <t>Reporte MIMEC</t>
  </si>
  <si>
    <t xml:space="preserve">La localidad cuenta con dos acciones cumplidas con seguimiento y sin ninguna acción vencida del PM 181, el cual fue validado por el analista del SIG y aprobado el día 12/07/2021, para cargar los soportes y registro de los avances programados para cada acción.  </t>
  </si>
  <si>
    <t xml:space="preserve">Acciones de mejorar sin vencimiento 
Reportes MIMEC - SIG remitidos por la OAP </t>
  </si>
  <si>
    <t xml:space="preserve">De 4 acciones entre dos PM el 209 y el 181 se tiene cero acciones vencidas y se encuentran en ejecución por parte del área de almacén. </t>
  </si>
  <si>
    <t xml:space="preserve">Acciones de mejorar sin vencimiento  
Reportes MIMEC - SIG remitidos por la OAP 
</t>
  </si>
  <si>
    <t>ANÁLISIS: La localidad tiene 8 acciones de las cuales 0 presentan vencimiento. El porcentaje que muestra el avance en el cierre o cumplimiento de acciones vencidas frente a las acciones asignadas en aplicativo MIMEC para los planes de mejora en ejecución.</t>
  </si>
  <si>
    <t xml:space="preserve">Comunicación Estratégica </t>
  </si>
  <si>
    <t>MT 3. Mantener el 100% de la información de las páginas Web actualizada de acuerdo a lo establecido en la ley 1712 de 2014</t>
  </si>
  <si>
    <t>Porcentaje de cumplimiento publicación de información</t>
  </si>
  <si>
    <t>(No de requisitos de la ley 1712 de 2014 de publicación de la información cumplidos en la página web/No total de requisitos de la ley 1712 de 2014 de publicación de la información)*100</t>
  </si>
  <si>
    <t>Requisitos cumplidos</t>
  </si>
  <si>
    <t>Página web de la alcaldía local con la información actualizada al 100%</t>
  </si>
  <si>
    <t>Página Web Alcaldía Local</t>
  </si>
  <si>
    <t>Responsable del Reporte: Oficina Asesora de Comunicaciones</t>
  </si>
  <si>
    <t>Revisión página Web de la alcaldía</t>
  </si>
  <si>
    <t>La Alcaldía Local Teusaquillo ha cumplido con 112 de los 115 requisitos de publicación de información en su página web, de acuerdo con lo previsto en la Ley 1712 de 2014, según lo informado por la Oficina Asesora de Comunicaciones de la SDG mediante memorando No. 20211400241773, lo que representa un avance del 97,39% para el II Trimestre de 2021.</t>
  </si>
  <si>
    <t>http://www.teusaquillo.gov.co/tabla_archivos/registro-publicaciones</t>
  </si>
  <si>
    <t>Durante el tercer trimestre de 2021 se realizó la actualización de la página web y sus diferentes secciones. Este procedimiento se adelantó tanto con la información de prensa como con los documentos que fueron remitidos por los diferentes líderes de la Alcaldía para cumplir con el objetivo de mantener a la comunidad actualizada en las acciones realizadas y atender lo establecido en la Ley 1712 de 2014</t>
  </si>
  <si>
    <t xml:space="preserve">Revisión publicación Página WEB ALCALDÍA  
Página web de la alcaldía local con la información actualizada al 100% 
</t>
  </si>
  <si>
    <t>MT 4. Participar del 100% de las capacitaciones que se realicen en gestión de riesgos, planes de mejora, y sistema de gestión institucional</t>
  </si>
  <si>
    <t>Participación en capacitaciones</t>
  </si>
  <si>
    <t>(No de capacitaciones en las que asistió/ No de capacitaciones convocadas)*100</t>
  </si>
  <si>
    <t>Capacitaciones realizadas</t>
  </si>
  <si>
    <t>Registros de capacitación</t>
  </si>
  <si>
    <t>Listado de asistencia
Video de la reunión
Presentación</t>
  </si>
  <si>
    <t xml:space="preserve">La alcaldía participó en todas las actividades convocadas por las diferentes áreas de la SDG, como fue la oficina de GTH y la OAP para el tema de Innovación del conocimiento. </t>
  </si>
  <si>
    <t xml:space="preserve">Listado de asistencia 
Video de la reunión 
Presentación </t>
  </si>
  <si>
    <t xml:space="preserve">La alcaldía participó en todas las actividades convocadas por las diferentes áreas de la SDG, como fue la OAP para el tema de Lucha Frontal contra la Corrupción </t>
  </si>
  <si>
    <t xml:space="preserve">Listado de asistencia 
Video de la reunión 
Presentación
</t>
  </si>
  <si>
    <t>Brindar atención oportuna y de calidad a los diferentes sectores poblacionales, generando relaciones de confianza y respeto por la diferencia.</t>
  </si>
  <si>
    <t>Servicio a la Ciudadanía</t>
  </si>
  <si>
    <t>MT 5. Dar respuesta al 100% de los requerimientos ciudadanos asignados a la alcaldía local con corte a 31 de diciembre de 2020, según la información de seguimiento presentada por el proceso de servicio a la ciudadanía</t>
  </si>
  <si>
    <t>Porcentaje de requerimientos ciudadanos de la vigencia 2020 con respuesta definitiva.</t>
  </si>
  <si>
    <t>(No de respuestas efectuadas / No requerimientos instaurados antes del 31 de diciembre 2019)*100</t>
  </si>
  <si>
    <t>CRECIENTE</t>
  </si>
  <si>
    <t>Requerimientos ciudadanos con respuesta definitiva</t>
  </si>
  <si>
    <t>Respuestas a la ciudadania</t>
  </si>
  <si>
    <t xml:space="preserve">Reporte Aplicativo CRONOS </t>
  </si>
  <si>
    <t>Responsable del Reporte: Subsecretaria de Gestión Institicional - Grupo Oficina de atención a la Ciudadanía</t>
  </si>
  <si>
    <t xml:space="preserve">Para el primer trimestre, de 3558 requerimientos se han tramitado con respuesta a 3235  solicitudes. </t>
  </si>
  <si>
    <t>Reporte CRONOS</t>
  </si>
  <si>
    <t xml:space="preserve">La Localidad de Teusaquillo ha atendido 3419 requerimientos ciudadanos, de los 3558 recibidos, lo que representa un 96,1% de gestión frente a la meta prevista. </t>
  </si>
  <si>
    <t>Reporte de atención de requerimientos ciudadanos Subsecretaría de Gestión Institucional</t>
  </si>
  <si>
    <t xml:space="preserve">Del total 40 tramites de DP asignados al proceso alcaldía local de la vig.2018 al 2020, la alcaldía logro un total de 20 tramites concluidos lo que representa un 50% </t>
  </si>
  <si>
    <t xml:space="preserve">Reporte Aplicativo CRONOS  </t>
  </si>
  <si>
    <t xml:space="preserve">De la meta inicial establecida de 3558 requerimientos ciudadanos asignados a la alcaldía local de Teusaquillo de la vigencia 2020, de acuerdo con el Informe Promotor e informe de descongestión, se avanzó en la respuesta total de 3475 requerimientos, quedando en trámite aún 83 requerimientos. 
 </t>
  </si>
  <si>
    <t>Total metas transversales (20%)</t>
  </si>
  <si>
    <t xml:space="preserve">Total plan de gestión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</si>
</sst>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_-;\-* #,##0_-;_-* &quot;-&quot;_-;_-@_-"/>
    <numFmt numFmtId="165" formatCode="0.0%"/>
  </numFmts>
  <fonts count="13">
    <font>
      <sz val="11"/>
      <color theme="1"/>
      <name val="Calibri"/>
      <family val="2"/>
      <scheme val="minor"/>
    </font>
    <font>
      <sz val="11"/>
      <color indexed="8"/>
      <name val="Calibri Light"/>
      <family val="2"/>
    </font>
    <font>
      <b/>
      <sz val="11"/>
      <color indexed="8"/>
      <name val="Calibri Light"/>
      <family val="2"/>
    </font>
    <font>
      <sz val="11"/>
      <color theme="1"/>
      <name val="Calibri"/>
      <family val="2"/>
      <scheme val="minor"/>
    </font>
    <font>
      <sz val="11"/>
      <color theme="1"/>
      <name val="Calibri Light"/>
      <family val="2"/>
      <scheme val="major"/>
    </font>
    <font>
      <b/>
      <sz val="11"/>
      <color theme="1"/>
      <name val="Calibri Light"/>
      <family val="2"/>
      <scheme val="major"/>
    </font>
    <font>
      <sz val="11"/>
      <name val="Calibri Light"/>
      <family val="2"/>
      <scheme val="major"/>
    </font>
    <font>
      <sz val="12"/>
      <color theme="1"/>
      <name val="Calibri Light"/>
      <family val="2"/>
      <scheme val="major"/>
    </font>
    <font>
      <b/>
      <sz val="12"/>
      <color theme="1"/>
      <name val="Calibri Light"/>
      <family val="2"/>
      <scheme val="major"/>
    </font>
    <font>
      <sz val="11"/>
      <color rgb="FF0070C0"/>
      <name val="Calibri Light"/>
      <family val="2"/>
      <scheme val="major"/>
    </font>
    <font>
      <b/>
      <sz val="12"/>
      <color rgb="FF0070C0"/>
      <name val="Calibri Light"/>
      <family val="2"/>
      <scheme val="major"/>
    </font>
    <font>
      <sz val="14"/>
      <color theme="1"/>
      <name val="Calibri Light"/>
      <family val="2"/>
      <scheme val="major"/>
    </font>
    <font>
      <b/>
      <sz val="14"/>
      <color theme="1"/>
      <name val="Calibri Light"/>
      <family val="2"/>
      <scheme val="major"/>
    </font>
  </fonts>
  <fills count="10">
    <fill>
      <patternFill patternType="none"/>
    </fill>
    <fill>
      <patternFill patternType="gray125"/>
    </fill>
    <fill>
      <patternFill patternType="solid">
        <fgColor theme="7" tint="0.79998168889431442"/>
        <bgColor indexed="64"/>
      </patternFill>
    </fill>
    <fill>
      <patternFill patternType="solid">
        <fgColor theme="0"/>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4" tint="0.39997558519241921"/>
        <bgColor indexed="64"/>
      </patternFill>
    </fill>
    <fill>
      <patternFill patternType="solid">
        <fgColor rgb="FF0070C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164" fontId="3" fillId="0" borderId="0" applyFont="0" applyFill="0" applyBorder="0" applyAlignment="0" applyProtection="0"/>
    <xf numFmtId="9" fontId="3" fillId="0" borderId="0" applyFont="0" applyFill="0" applyBorder="0" applyAlignment="0" applyProtection="0"/>
  </cellStyleXfs>
  <cellXfs count="121">
    <xf numFmtId="0" fontId="0" fillId="0" borderId="0" xfId="0"/>
    <xf numFmtId="0" fontId="4" fillId="0" borderId="0" xfId="0" applyFont="1" applyAlignment="1" applyProtection="1">
      <alignment wrapText="1"/>
      <protection hidden="1"/>
    </xf>
    <xf numFmtId="0" fontId="4" fillId="0" borderId="0" xfId="0" applyFont="1" applyAlignment="1" applyProtection="1">
      <alignment vertical="center" wrapText="1"/>
      <protection hidden="1"/>
    </xf>
    <xf numFmtId="0" fontId="5" fillId="2" borderId="1" xfId="0" applyFont="1" applyFill="1" applyBorder="1" applyAlignment="1" applyProtection="1">
      <alignment wrapText="1"/>
      <protection hidden="1"/>
    </xf>
    <xf numFmtId="10" fontId="4" fillId="0" borderId="1" xfId="2" applyNumberFormat="1" applyFont="1" applyBorder="1" applyAlignment="1" applyProtection="1">
      <alignment horizontal="right" vertical="top" wrapText="1"/>
      <protection hidden="1"/>
    </xf>
    <xf numFmtId="10" fontId="4" fillId="0" borderId="1" xfId="0" applyNumberFormat="1" applyFont="1" applyBorder="1" applyAlignment="1" applyProtection="1">
      <alignment horizontal="left" vertical="top" wrapText="1"/>
      <protection hidden="1"/>
    </xf>
    <xf numFmtId="9" fontId="4" fillId="0" borderId="1" xfId="0" applyNumberFormat="1" applyFont="1" applyBorder="1" applyAlignment="1" applyProtection="1">
      <alignment horizontal="left" vertical="top" wrapText="1"/>
      <protection hidden="1"/>
    </xf>
    <xf numFmtId="9" fontId="4" fillId="0" borderId="1" xfId="2" applyFont="1" applyBorder="1" applyAlignment="1" applyProtection="1">
      <alignment horizontal="left" vertical="top" wrapText="1"/>
      <protection hidden="1"/>
    </xf>
    <xf numFmtId="0" fontId="6" fillId="0" borderId="1" xfId="0" applyFont="1" applyBorder="1" applyAlignment="1" applyProtection="1">
      <alignment horizontal="left" vertical="top" wrapText="1"/>
      <protection hidden="1"/>
    </xf>
    <xf numFmtId="164" fontId="4" fillId="0" borderId="1" xfId="1" applyFont="1" applyBorder="1" applyAlignment="1" applyProtection="1">
      <alignment horizontal="left" vertical="top" wrapText="1"/>
      <protection hidden="1"/>
    </xf>
    <xf numFmtId="164" fontId="4" fillId="0" borderId="1" xfId="0" applyNumberFormat="1" applyFont="1" applyBorder="1" applyAlignment="1" applyProtection="1">
      <alignment horizontal="left" vertical="top" wrapText="1"/>
      <protection hidden="1"/>
    </xf>
    <xf numFmtId="0" fontId="4" fillId="0" borderId="1" xfId="0" applyFont="1" applyBorder="1" applyAlignment="1" applyProtection="1">
      <alignment horizontal="right" vertical="top" wrapText="1"/>
      <protection hidden="1"/>
    </xf>
    <xf numFmtId="0" fontId="7" fillId="2" borderId="1" xfId="0" applyFont="1" applyFill="1" applyBorder="1" applyAlignment="1" applyProtection="1">
      <alignment wrapText="1"/>
      <protection hidden="1"/>
    </xf>
    <xf numFmtId="0" fontId="8" fillId="2" borderId="1" xfId="0" applyFont="1" applyFill="1" applyBorder="1" applyProtection="1">
      <protection hidden="1"/>
    </xf>
    <xf numFmtId="9" fontId="8" fillId="2" borderId="1" xfId="2" applyFont="1" applyFill="1" applyBorder="1" applyAlignment="1" applyProtection="1">
      <alignment wrapText="1"/>
      <protection hidden="1"/>
    </xf>
    <xf numFmtId="0" fontId="9" fillId="0" borderId="1" xfId="0" applyFont="1" applyBorder="1" applyAlignment="1" applyProtection="1">
      <alignment horizontal="left" vertical="top" wrapText="1"/>
      <protection hidden="1"/>
    </xf>
    <xf numFmtId="9" fontId="9" fillId="0" borderId="1" xfId="0" applyNumberFormat="1" applyFont="1" applyBorder="1" applyAlignment="1" applyProtection="1">
      <alignment horizontal="right" vertical="top" wrapText="1"/>
      <protection hidden="1"/>
    </xf>
    <xf numFmtId="0" fontId="9" fillId="3" borderId="1" xfId="0" applyFont="1" applyFill="1" applyBorder="1" applyAlignment="1" applyProtection="1">
      <alignment horizontal="left" vertical="top" wrapText="1"/>
      <protection hidden="1"/>
    </xf>
    <xf numFmtId="9" fontId="9" fillId="3" borderId="1" xfId="0" applyNumberFormat="1" applyFont="1" applyFill="1" applyBorder="1" applyAlignment="1" applyProtection="1">
      <alignment horizontal="right" vertical="top" wrapText="1"/>
      <protection hidden="1"/>
    </xf>
    <xf numFmtId="9" fontId="9" fillId="3" borderId="1" xfId="2" applyFont="1" applyFill="1" applyBorder="1" applyAlignment="1" applyProtection="1">
      <alignment horizontal="right" vertical="top" wrapText="1"/>
      <protection hidden="1"/>
    </xf>
    <xf numFmtId="0" fontId="10" fillId="2" borderId="1" xfId="0" applyFont="1" applyFill="1" applyBorder="1" applyAlignment="1" applyProtection="1">
      <alignment wrapText="1"/>
      <protection hidden="1"/>
    </xf>
    <xf numFmtId="9" fontId="10" fillId="2" borderId="1" xfId="2" applyFont="1" applyFill="1" applyBorder="1" applyAlignment="1" applyProtection="1">
      <alignment wrapText="1"/>
      <protection hidden="1"/>
    </xf>
    <xf numFmtId="9" fontId="10" fillId="2" borderId="1" xfId="0" applyNumberFormat="1" applyFont="1" applyFill="1" applyBorder="1" applyAlignment="1" applyProtection="1">
      <alignment wrapText="1"/>
      <protection hidden="1"/>
    </xf>
    <xf numFmtId="0" fontId="11" fillId="4" borderId="1" xfId="0" applyFont="1" applyFill="1" applyBorder="1" applyAlignment="1" applyProtection="1">
      <alignment wrapText="1"/>
      <protection hidden="1"/>
    </xf>
    <xf numFmtId="0" fontId="12" fillId="4" borderId="1" xfId="0" applyFont="1" applyFill="1" applyBorder="1" applyAlignment="1" applyProtection="1">
      <alignment wrapText="1"/>
      <protection hidden="1"/>
    </xf>
    <xf numFmtId="9" fontId="12" fillId="4" borderId="1" xfId="2" applyFont="1" applyFill="1" applyBorder="1" applyAlignment="1" applyProtection="1">
      <alignment wrapText="1"/>
      <protection hidden="1"/>
    </xf>
    <xf numFmtId="9" fontId="11" fillId="4" borderId="1" xfId="2" applyFont="1" applyFill="1" applyBorder="1" applyAlignment="1" applyProtection="1">
      <alignment wrapText="1"/>
      <protection hidden="1"/>
    </xf>
    <xf numFmtId="9" fontId="4" fillId="0" borderId="1" xfId="0" applyNumberFormat="1" applyFont="1" applyBorder="1" applyAlignment="1" applyProtection="1">
      <alignment horizontal="right" vertical="top" wrapText="1"/>
      <protection hidden="1"/>
    </xf>
    <xf numFmtId="0" fontId="5" fillId="5" borderId="1" xfId="0" applyFont="1" applyFill="1" applyBorder="1" applyAlignment="1" applyProtection="1">
      <alignment horizontal="center" vertical="center" wrapText="1"/>
      <protection hidden="1"/>
    </xf>
    <xf numFmtId="0" fontId="4" fillId="0" borderId="0" xfId="0" applyFont="1" applyAlignment="1" applyProtection="1">
      <alignment horizontal="left" vertical="top" wrapText="1"/>
      <protection hidden="1"/>
    </xf>
    <xf numFmtId="164" fontId="4" fillId="0" borderId="1" xfId="1" applyFont="1" applyBorder="1" applyAlignment="1" applyProtection="1">
      <alignment vertical="top" wrapText="1"/>
      <protection hidden="1"/>
    </xf>
    <xf numFmtId="9" fontId="8" fillId="2" borderId="1" xfId="2" applyFont="1" applyFill="1" applyBorder="1" applyAlignment="1" applyProtection="1">
      <alignment horizontal="right" wrapText="1"/>
      <protection hidden="1"/>
    </xf>
    <xf numFmtId="0" fontId="7" fillId="0" borderId="0" xfId="0" applyFont="1" applyAlignment="1" applyProtection="1">
      <alignment wrapText="1"/>
      <protection hidden="1"/>
    </xf>
    <xf numFmtId="0" fontId="11" fillId="0" borderId="0" xfId="0" applyFont="1" applyAlignment="1" applyProtection="1">
      <alignment wrapText="1"/>
      <protection hidden="1"/>
    </xf>
    <xf numFmtId="0" fontId="4" fillId="0" borderId="0" xfId="0" applyFont="1" applyAlignment="1" applyProtection="1">
      <alignment horizontal="center" vertical="top" wrapText="1"/>
      <protection hidden="1"/>
    </xf>
    <xf numFmtId="9" fontId="4" fillId="0" borderId="1" xfId="0" applyNumberFormat="1" applyFont="1" applyBorder="1" applyAlignment="1" applyProtection="1">
      <alignment horizontal="center" vertical="top" wrapText="1"/>
      <protection hidden="1"/>
    </xf>
    <xf numFmtId="164" fontId="4" fillId="0" borderId="1" xfId="1" applyFont="1" applyBorder="1" applyAlignment="1" applyProtection="1">
      <alignment horizontal="center" vertical="top" wrapText="1"/>
      <protection hidden="1"/>
    </xf>
    <xf numFmtId="9" fontId="8" fillId="2" borderId="1" xfId="2" applyFont="1" applyFill="1" applyBorder="1" applyAlignment="1" applyProtection="1">
      <alignment horizontal="center" vertical="top" wrapText="1"/>
      <protection hidden="1"/>
    </xf>
    <xf numFmtId="9" fontId="9" fillId="0" borderId="1" xfId="2" applyFont="1" applyBorder="1" applyAlignment="1" applyProtection="1">
      <alignment horizontal="center" vertical="top" wrapText="1"/>
      <protection hidden="1"/>
    </xf>
    <xf numFmtId="9" fontId="9" fillId="0" borderId="1" xfId="0" applyNumberFormat="1" applyFont="1" applyBorder="1" applyAlignment="1" applyProtection="1">
      <alignment horizontal="center" vertical="top" wrapText="1"/>
      <protection hidden="1"/>
    </xf>
    <xf numFmtId="10" fontId="9" fillId="0" borderId="1" xfId="0" applyNumberFormat="1" applyFont="1" applyBorder="1" applyAlignment="1" applyProtection="1">
      <alignment horizontal="center" vertical="top" wrapText="1"/>
      <protection hidden="1"/>
    </xf>
    <xf numFmtId="9" fontId="10" fillId="2" borderId="1" xfId="0" applyNumberFormat="1" applyFont="1" applyFill="1" applyBorder="1" applyAlignment="1" applyProtection="1">
      <alignment horizontal="center" vertical="top" wrapText="1"/>
      <protection hidden="1"/>
    </xf>
    <xf numFmtId="9" fontId="11" fillId="4" borderId="1" xfId="2" applyFont="1" applyFill="1" applyBorder="1" applyAlignment="1" applyProtection="1">
      <alignment horizontal="center" vertical="top" wrapText="1"/>
      <protection hidden="1"/>
    </xf>
    <xf numFmtId="10" fontId="4" fillId="0" borderId="1" xfId="0" applyNumberFormat="1" applyFont="1" applyBorder="1" applyAlignment="1" applyProtection="1">
      <alignment horizontal="center" vertical="top" wrapText="1"/>
      <protection hidden="1"/>
    </xf>
    <xf numFmtId="0" fontId="4" fillId="0" borderId="1" xfId="0" applyFont="1" applyBorder="1" applyAlignment="1" applyProtection="1">
      <alignment horizontal="center" vertical="top" wrapText="1"/>
      <protection hidden="1"/>
    </xf>
    <xf numFmtId="0" fontId="4" fillId="0" borderId="0" xfId="0" applyFont="1" applyAlignment="1" applyProtection="1">
      <alignment horizontal="justify" vertical="top" wrapText="1"/>
      <protection hidden="1"/>
    </xf>
    <xf numFmtId="9" fontId="4" fillId="0" borderId="1" xfId="0" applyNumberFormat="1" applyFont="1" applyBorder="1" applyAlignment="1" applyProtection="1">
      <alignment horizontal="justify" vertical="top" wrapText="1"/>
      <protection hidden="1"/>
    </xf>
    <xf numFmtId="0" fontId="7" fillId="2" borderId="1" xfId="0" applyFont="1" applyFill="1" applyBorder="1" applyAlignment="1" applyProtection="1">
      <alignment horizontal="justify" vertical="top" wrapText="1"/>
      <protection hidden="1"/>
    </xf>
    <xf numFmtId="0" fontId="9" fillId="0" borderId="1" xfId="0" applyFont="1" applyBorder="1" applyAlignment="1" applyProtection="1">
      <alignment horizontal="justify" vertical="top" wrapText="1"/>
      <protection hidden="1"/>
    </xf>
    <xf numFmtId="0" fontId="11" fillId="4" borderId="1" xfId="0" applyFont="1" applyFill="1" applyBorder="1" applyAlignment="1" applyProtection="1">
      <alignment horizontal="justify" vertical="top" wrapText="1"/>
      <protection hidden="1"/>
    </xf>
    <xf numFmtId="0" fontId="4" fillId="0" borderId="1" xfId="0" applyFont="1" applyBorder="1" applyAlignment="1" applyProtection="1">
      <alignment horizontal="justify" vertical="top" wrapText="1"/>
      <protection hidden="1"/>
    </xf>
    <xf numFmtId="9" fontId="12" fillId="4" borderId="1" xfId="0" applyNumberFormat="1" applyFont="1" applyFill="1" applyBorder="1" applyAlignment="1" applyProtection="1">
      <alignment horizontal="center" vertical="top" wrapText="1"/>
      <protection hidden="1"/>
    </xf>
    <xf numFmtId="1" fontId="4" fillId="0" borderId="1" xfId="0" applyNumberFormat="1" applyFont="1" applyBorder="1" applyAlignment="1" applyProtection="1">
      <alignment horizontal="center" vertical="top" wrapText="1"/>
      <protection hidden="1"/>
    </xf>
    <xf numFmtId="165" fontId="4" fillId="0" borderId="1" xfId="0" applyNumberFormat="1" applyFont="1" applyBorder="1" applyAlignment="1" applyProtection="1">
      <alignment horizontal="center" vertical="top" wrapText="1"/>
      <protection hidden="1"/>
    </xf>
    <xf numFmtId="10" fontId="9" fillId="0" borderId="1" xfId="2" applyNumberFormat="1" applyFont="1" applyBorder="1" applyAlignment="1" applyProtection="1">
      <alignment horizontal="center" vertical="top" wrapText="1"/>
      <protection hidden="1"/>
    </xf>
    <xf numFmtId="0" fontId="4" fillId="0" borderId="0" xfId="0" applyFont="1" applyAlignment="1" applyProtection="1">
      <alignment horizontal="justify" wrapText="1"/>
      <protection hidden="1"/>
    </xf>
    <xf numFmtId="0" fontId="4" fillId="0" borderId="0" xfId="0" applyFont="1" applyAlignment="1" applyProtection="1">
      <alignment horizontal="justify" vertical="center" wrapText="1"/>
      <protection hidden="1"/>
    </xf>
    <xf numFmtId="0" fontId="5" fillId="7" borderId="1" xfId="0" applyFont="1" applyFill="1" applyBorder="1" applyAlignment="1" applyProtection="1">
      <alignment horizontal="justify" vertical="center" wrapText="1"/>
      <protection hidden="1"/>
    </xf>
    <xf numFmtId="0" fontId="7" fillId="2" borderId="1" xfId="0" applyFont="1" applyFill="1" applyBorder="1" applyAlignment="1" applyProtection="1">
      <alignment horizontal="justify" wrapText="1"/>
      <protection hidden="1"/>
    </xf>
    <xf numFmtId="0" fontId="11" fillId="4" borderId="1" xfId="0" applyFont="1" applyFill="1" applyBorder="1" applyAlignment="1" applyProtection="1">
      <alignment horizontal="justify" wrapText="1"/>
      <protection hidden="1"/>
    </xf>
    <xf numFmtId="0" fontId="5" fillId="5" borderId="1" xfId="0" applyFont="1" applyFill="1" applyBorder="1" applyAlignment="1" applyProtection="1">
      <alignment horizontal="justify" vertical="center" wrapText="1"/>
      <protection hidden="1"/>
    </xf>
    <xf numFmtId="9" fontId="9" fillId="0" borderId="1" xfId="2" applyFont="1" applyBorder="1" applyAlignment="1" applyProtection="1">
      <alignment horizontal="justify" vertical="top" wrapText="1"/>
      <protection hidden="1"/>
    </xf>
    <xf numFmtId="0" fontId="4" fillId="0" borderId="0" xfId="0" applyFont="1" applyAlignment="1" applyProtection="1">
      <alignment horizontal="center" wrapText="1"/>
      <protection hidden="1"/>
    </xf>
    <xf numFmtId="0" fontId="4" fillId="0" borderId="0" xfId="0" applyFont="1" applyAlignment="1" applyProtection="1">
      <alignment horizontal="center" vertical="center" wrapText="1"/>
      <protection hidden="1"/>
    </xf>
    <xf numFmtId="9" fontId="8" fillId="2" borderId="1" xfId="2" applyFont="1" applyFill="1" applyBorder="1" applyAlignment="1" applyProtection="1">
      <alignment horizontal="center" wrapText="1"/>
      <protection hidden="1"/>
    </xf>
    <xf numFmtId="9" fontId="10" fillId="2" borderId="1" xfId="0" applyNumberFormat="1" applyFont="1" applyFill="1" applyBorder="1" applyAlignment="1" applyProtection="1">
      <alignment horizontal="center" wrapText="1"/>
      <protection hidden="1"/>
    </xf>
    <xf numFmtId="9" fontId="11" fillId="4" borderId="1" xfId="2" applyFont="1" applyFill="1" applyBorder="1" applyAlignment="1" applyProtection="1">
      <alignment horizontal="center" wrapText="1"/>
      <protection hidden="1"/>
    </xf>
    <xf numFmtId="10" fontId="8" fillId="2" borderId="1" xfId="2" applyNumberFormat="1" applyFont="1" applyFill="1" applyBorder="1" applyAlignment="1" applyProtection="1">
      <alignment horizontal="center" vertical="top" wrapText="1"/>
      <protection hidden="1"/>
    </xf>
    <xf numFmtId="10" fontId="10" fillId="2" borderId="1" xfId="0" applyNumberFormat="1" applyFont="1" applyFill="1" applyBorder="1" applyAlignment="1" applyProtection="1">
      <alignment horizontal="center" vertical="top" wrapText="1"/>
      <protection hidden="1"/>
    </xf>
    <xf numFmtId="10" fontId="12" fillId="4" borderId="1" xfId="0" applyNumberFormat="1" applyFont="1" applyFill="1" applyBorder="1" applyAlignment="1" applyProtection="1">
      <alignment horizontal="center" vertical="top" wrapText="1"/>
      <protection hidden="1"/>
    </xf>
    <xf numFmtId="0" fontId="5" fillId="6" borderId="1" xfId="0" applyFont="1" applyFill="1" applyBorder="1" applyAlignment="1" applyProtection="1">
      <alignment horizontal="center" vertical="center" wrapText="1"/>
      <protection hidden="1"/>
    </xf>
    <xf numFmtId="0" fontId="5" fillId="2" borderId="1" xfId="0" applyFont="1" applyFill="1" applyBorder="1" applyAlignment="1" applyProtection="1">
      <alignment horizontal="center" vertical="center" wrapText="1"/>
      <protection hidden="1"/>
    </xf>
    <xf numFmtId="0" fontId="5" fillId="4" borderId="1" xfId="0" applyFont="1" applyFill="1" applyBorder="1" applyAlignment="1" applyProtection="1">
      <alignment horizontal="center" vertical="center" wrapText="1"/>
      <protection hidden="1"/>
    </xf>
    <xf numFmtId="0" fontId="5" fillId="7" borderId="1" xfId="0" applyFont="1" applyFill="1" applyBorder="1" applyAlignment="1" applyProtection="1">
      <alignment horizontal="center" vertical="center" wrapText="1"/>
      <protection hidden="1"/>
    </xf>
    <xf numFmtId="0" fontId="5" fillId="8" borderId="1" xfId="0" applyFont="1" applyFill="1" applyBorder="1" applyAlignment="1" applyProtection="1">
      <alignment horizontal="center" vertical="center" wrapText="1"/>
      <protection hidden="1"/>
    </xf>
    <xf numFmtId="0" fontId="5" fillId="9"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4" fillId="0" borderId="1" xfId="0" applyFont="1" applyBorder="1" applyAlignment="1" applyProtection="1">
      <alignment horizontal="left" vertical="top" wrapText="1"/>
      <protection hidden="1"/>
    </xf>
    <xf numFmtId="165" fontId="4" fillId="0" borderId="1" xfId="0" applyNumberFormat="1" applyFont="1" applyBorder="1" applyAlignment="1">
      <alignment horizontal="center" vertical="top" wrapText="1"/>
    </xf>
    <xf numFmtId="10" fontId="4" fillId="0" borderId="1" xfId="2" applyNumberFormat="1" applyFont="1" applyBorder="1" applyAlignment="1" applyProtection="1">
      <alignment horizontal="center" vertical="top" wrapText="1"/>
    </xf>
    <xf numFmtId="9" fontId="4" fillId="0" borderId="1" xfId="0" applyNumberFormat="1" applyFont="1" applyBorder="1" applyAlignment="1">
      <alignment horizontal="right" vertical="top" wrapText="1"/>
    </xf>
    <xf numFmtId="9" fontId="4" fillId="0" borderId="1" xfId="0" applyNumberFormat="1" applyFont="1" applyBorder="1" applyAlignment="1">
      <alignment horizontal="center" vertical="top" wrapText="1"/>
    </xf>
    <xf numFmtId="0" fontId="4" fillId="0" borderId="1" xfId="0" applyFont="1" applyBorder="1" applyAlignment="1">
      <alignment horizontal="justify" vertical="top" wrapText="1"/>
    </xf>
    <xf numFmtId="0" fontId="4" fillId="0" borderId="1" xfId="0" applyFont="1" applyBorder="1" applyAlignment="1">
      <alignment horizontal="right" vertical="top" wrapText="1"/>
    </xf>
    <xf numFmtId="10" fontId="4" fillId="0" borderId="1" xfId="0" applyNumberFormat="1" applyFont="1" applyBorder="1" applyAlignment="1">
      <alignment horizontal="center" vertical="top" wrapText="1"/>
    </xf>
    <xf numFmtId="0" fontId="0" fillId="0" borderId="1" xfId="0" applyBorder="1" applyAlignment="1">
      <alignment horizontal="justify" vertical="top" wrapText="1"/>
    </xf>
    <xf numFmtId="0" fontId="4" fillId="0" borderId="1" xfId="0" applyFont="1" applyBorder="1" applyAlignment="1">
      <alignment horizontal="center" vertical="top" wrapText="1"/>
    </xf>
    <xf numFmtId="1" fontId="4" fillId="0" borderId="1" xfId="0" applyNumberFormat="1" applyFont="1" applyBorder="1" applyAlignment="1">
      <alignment horizontal="center" vertical="top" wrapText="1"/>
    </xf>
    <xf numFmtId="1" fontId="4" fillId="0" borderId="1" xfId="0" applyNumberFormat="1" applyFont="1" applyBorder="1" applyAlignment="1">
      <alignment horizontal="right" vertical="top" wrapText="1"/>
    </xf>
    <xf numFmtId="9" fontId="8" fillId="2" borderId="1" xfId="2" applyFont="1" applyFill="1" applyBorder="1" applyAlignment="1" applyProtection="1">
      <alignment horizontal="center" vertical="top" wrapText="1"/>
    </xf>
    <xf numFmtId="10" fontId="8" fillId="2" borderId="1" xfId="2" applyNumberFormat="1" applyFont="1" applyFill="1" applyBorder="1" applyAlignment="1" applyProtection="1">
      <alignment horizontal="center" vertical="top" wrapText="1"/>
    </xf>
    <xf numFmtId="10" fontId="9" fillId="0" borderId="1" xfId="0" applyNumberFormat="1" applyFont="1" applyBorder="1" applyAlignment="1">
      <alignment horizontal="center" vertical="top" wrapText="1"/>
    </xf>
    <xf numFmtId="0" fontId="9" fillId="0" borderId="1" xfId="0" applyFont="1" applyBorder="1" applyAlignment="1">
      <alignment horizontal="left" vertical="top" wrapText="1"/>
    </xf>
    <xf numFmtId="0" fontId="9" fillId="0" borderId="1" xfId="0" applyFont="1" applyBorder="1" applyAlignment="1">
      <alignment horizontal="center" vertical="top" wrapText="1"/>
    </xf>
    <xf numFmtId="9" fontId="10" fillId="2" borderId="1" xfId="0" applyNumberFormat="1" applyFont="1" applyFill="1" applyBorder="1" applyAlignment="1">
      <alignment horizontal="center" wrapText="1"/>
    </xf>
    <xf numFmtId="10" fontId="8" fillId="2" borderId="1" xfId="0" applyNumberFormat="1" applyFont="1" applyFill="1" applyBorder="1" applyAlignment="1">
      <alignment horizontal="center" vertical="top" wrapText="1"/>
    </xf>
    <xf numFmtId="9" fontId="10" fillId="2" borderId="1" xfId="0" applyNumberFormat="1" applyFont="1" applyFill="1" applyBorder="1" applyAlignment="1">
      <alignment wrapText="1"/>
    </xf>
    <xf numFmtId="9" fontId="8" fillId="2" borderId="1" xfId="0" applyNumberFormat="1" applyFont="1" applyFill="1" applyBorder="1" applyAlignment="1">
      <alignment horizontal="center" vertical="top" wrapText="1"/>
    </xf>
    <xf numFmtId="9" fontId="11" fillId="4" borderId="1" xfId="2" applyFont="1" applyFill="1" applyBorder="1" applyAlignment="1" applyProtection="1">
      <alignment horizontal="center" wrapText="1"/>
    </xf>
    <xf numFmtId="10" fontId="12" fillId="4" borderId="1" xfId="0" applyNumberFormat="1" applyFont="1" applyFill="1" applyBorder="1" applyAlignment="1">
      <alignment horizontal="center" vertical="top" wrapText="1"/>
    </xf>
    <xf numFmtId="9" fontId="11" fillId="4" borderId="1" xfId="2" applyFont="1" applyFill="1" applyBorder="1" applyAlignment="1" applyProtection="1">
      <alignment wrapText="1"/>
    </xf>
    <xf numFmtId="9" fontId="12" fillId="4" borderId="1" xfId="0" applyNumberFormat="1" applyFont="1" applyFill="1" applyBorder="1" applyAlignment="1">
      <alignment horizontal="center" vertical="top" wrapText="1"/>
    </xf>
    <xf numFmtId="10" fontId="4" fillId="0" borderId="1" xfId="0" applyNumberFormat="1" applyFont="1" applyBorder="1" applyAlignment="1">
      <alignment horizontal="right" vertical="top" wrapText="1"/>
    </xf>
    <xf numFmtId="9" fontId="9" fillId="0" borderId="1" xfId="0" applyNumberFormat="1" applyFont="1" applyBorder="1" applyAlignment="1">
      <alignment horizontal="left" vertical="top" wrapText="1"/>
    </xf>
    <xf numFmtId="0" fontId="5" fillId="2" borderId="1" xfId="0" applyFont="1" applyFill="1" applyBorder="1" applyAlignment="1" applyProtection="1">
      <alignment horizontal="center" vertical="center" wrapText="1"/>
      <protection hidden="1"/>
    </xf>
    <xf numFmtId="0" fontId="5" fillId="0" borderId="1" xfId="0"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4" fillId="0" borderId="1" xfId="0" applyFont="1" applyBorder="1" applyAlignment="1" applyProtection="1">
      <alignment horizontal="left" vertical="top" wrapText="1"/>
      <protection hidden="1"/>
    </xf>
    <xf numFmtId="0" fontId="5" fillId="0" borderId="2" xfId="0" applyFont="1" applyBorder="1" applyAlignment="1" applyProtection="1">
      <alignment horizontal="center" vertical="center" wrapText="1"/>
      <protection hidden="1"/>
    </xf>
    <xf numFmtId="0" fontId="5" fillId="0" borderId="0" xfId="0" applyFont="1" applyAlignment="1" applyProtection="1">
      <alignment horizontal="center" vertical="center" wrapText="1"/>
      <protection hidden="1"/>
    </xf>
    <xf numFmtId="0" fontId="5" fillId="5" borderId="3" xfId="0" applyFont="1" applyFill="1" applyBorder="1" applyAlignment="1" applyProtection="1">
      <alignment horizontal="center" vertical="center" wrapText="1"/>
      <protection hidden="1"/>
    </xf>
    <xf numFmtId="0" fontId="5" fillId="5" borderId="4" xfId="0" applyFont="1" applyFill="1" applyBorder="1" applyAlignment="1" applyProtection="1">
      <alignment horizontal="center" vertical="center" wrapText="1"/>
      <protection hidden="1"/>
    </xf>
    <xf numFmtId="0" fontId="5" fillId="5" borderId="5" xfId="0" applyFont="1" applyFill="1" applyBorder="1" applyAlignment="1" applyProtection="1">
      <alignment horizontal="center" vertical="center" wrapText="1"/>
      <protection hidden="1"/>
    </xf>
    <xf numFmtId="0" fontId="5" fillId="6" borderId="1" xfId="0" applyFont="1" applyFill="1" applyBorder="1" applyAlignment="1" applyProtection="1">
      <alignment horizontal="center" vertical="center" wrapText="1"/>
      <protection hidden="1"/>
    </xf>
    <xf numFmtId="0" fontId="5" fillId="2" borderId="1" xfId="0" applyFont="1" applyFill="1" applyBorder="1" applyAlignment="1" applyProtection="1">
      <alignment horizontal="center" wrapText="1"/>
      <protection hidden="1"/>
    </xf>
    <xf numFmtId="0" fontId="4" fillId="0" borderId="1" xfId="0" applyFont="1" applyBorder="1" applyAlignment="1" applyProtection="1">
      <alignment horizontal="left" vertical="center" wrapText="1"/>
      <protection hidden="1"/>
    </xf>
    <xf numFmtId="0" fontId="4" fillId="0" borderId="1" xfId="0" applyFont="1" applyBorder="1" applyAlignment="1" applyProtection="1">
      <alignment horizontal="justify" vertical="center" wrapText="1"/>
      <protection hidden="1"/>
    </xf>
    <xf numFmtId="0" fontId="5" fillId="4" borderId="1" xfId="0" applyFont="1" applyFill="1" applyBorder="1" applyAlignment="1" applyProtection="1">
      <alignment horizontal="center" vertical="center" wrapText="1"/>
      <protection hidden="1"/>
    </xf>
    <xf numFmtId="0" fontId="5" fillId="7" borderId="1" xfId="0" applyFont="1" applyFill="1" applyBorder="1" applyAlignment="1" applyProtection="1">
      <alignment horizontal="center" vertical="center" wrapText="1"/>
      <protection hidden="1"/>
    </xf>
    <xf numFmtId="0" fontId="5" fillId="8" borderId="1" xfId="0" applyFont="1" applyFill="1" applyBorder="1" applyAlignment="1" applyProtection="1">
      <alignment horizontal="center" vertical="center" wrapText="1"/>
      <protection hidden="1"/>
    </xf>
    <xf numFmtId="0" fontId="5" fillId="9" borderId="1" xfId="0" applyFont="1" applyFill="1" applyBorder="1" applyAlignment="1" applyProtection="1">
      <alignment horizontal="center" vertical="center" wrapText="1"/>
      <protection hidden="1"/>
    </xf>
  </cellXfs>
  <cellStyles count="3">
    <cellStyle name="Millares [0]" xfId="1" builtinId="6"/>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19050</xdr:rowOff>
    </xdr:from>
    <xdr:to>
      <xdr:col>2</xdr:col>
      <xdr:colOff>190500</xdr:colOff>
      <xdr:row>0</xdr:row>
      <xdr:rowOff>742950</xdr:rowOff>
    </xdr:to>
    <xdr:pic>
      <xdr:nvPicPr>
        <xdr:cNvPr id="1026" name="Imagen 1">
          <a:extLst>
            <a:ext uri="{FF2B5EF4-FFF2-40B4-BE49-F238E27FC236}">
              <a16:creationId xmlns:a16="http://schemas.microsoft.com/office/drawing/2014/main" id="{136CE31D-9DD8-4473-90C0-CD419B13F90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9050"/>
          <a:ext cx="2276475"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teusaquillo.gov.co/tabla_archivos/registro-publicacion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S37"/>
  <sheetViews>
    <sheetView showGridLines="0" tabSelected="1" topLeftCell="A7" zoomScale="61" zoomScaleNormal="61" workbookViewId="0">
      <selection activeCell="F13" sqref="F13"/>
    </sheetView>
  </sheetViews>
  <sheetFormatPr defaultColWidth="10.85546875" defaultRowHeight="15" zeroHeight="1"/>
  <cols>
    <col min="1" max="1" width="5.7109375" style="1" customWidth="1"/>
    <col min="2" max="2" width="25.5703125" style="1" customWidth="1"/>
    <col min="3" max="3" width="13.85546875" style="1" customWidth="1"/>
    <col min="4" max="4" width="42.140625" style="1" customWidth="1"/>
    <col min="5" max="5" width="15.5703125" style="1" customWidth="1"/>
    <col min="6" max="6" width="19.5703125" style="1" customWidth="1"/>
    <col min="7" max="7" width="15.85546875" style="1" customWidth="1"/>
    <col min="8" max="8" width="23.5703125" style="1" customWidth="1"/>
    <col min="9" max="9" width="8.140625" style="1" customWidth="1"/>
    <col min="10" max="10" width="18.42578125" style="1" customWidth="1"/>
    <col min="11" max="11" width="15.85546875" style="1" customWidth="1"/>
    <col min="12" max="15" width="7.28515625" style="1" customWidth="1"/>
    <col min="16" max="16" width="17.42578125" style="1" customWidth="1"/>
    <col min="17" max="21" width="17.85546875" style="1" customWidth="1"/>
    <col min="22" max="22" width="22.7109375" style="34" customWidth="1"/>
    <col min="23" max="24" width="16.5703125" style="34" customWidth="1"/>
    <col min="25" max="25" width="44.42578125" style="45" customWidth="1"/>
    <col min="26" max="26" width="26.28515625" style="45" customWidth="1"/>
    <col min="27" max="29" width="16.5703125" style="62" customWidth="1"/>
    <col min="30" max="30" width="65.85546875" style="55" customWidth="1"/>
    <col min="31" max="31" width="29.85546875" style="55" customWidth="1"/>
    <col min="32" max="32" width="20.7109375" style="1" customWidth="1"/>
    <col min="33" max="34" width="16.5703125" style="1" customWidth="1"/>
    <col min="35" max="35" width="70.42578125" style="1" customWidth="1"/>
    <col min="36" max="36" width="24.7109375" style="1" customWidth="1"/>
    <col min="37" max="41" width="16.5703125" style="1" hidden="1" customWidth="1"/>
    <col min="42" max="42" width="23.140625" style="34" customWidth="1"/>
    <col min="43" max="43" width="16.5703125" style="34" customWidth="1"/>
    <col min="44" max="44" width="21.5703125" style="34" customWidth="1"/>
    <col min="45" max="45" width="49.5703125" style="45" customWidth="1"/>
    <col min="46" max="16384" width="10.85546875" style="1"/>
  </cols>
  <sheetData>
    <row r="1" spans="1:45" ht="70.5" customHeight="1">
      <c r="A1" s="105" t="s">
        <v>0</v>
      </c>
      <c r="B1" s="106"/>
      <c r="C1" s="106"/>
      <c r="D1" s="106"/>
      <c r="E1" s="106"/>
      <c r="F1" s="106"/>
      <c r="G1" s="106"/>
      <c r="H1" s="106"/>
      <c r="I1" s="106"/>
      <c r="J1" s="106"/>
      <c r="K1" s="106"/>
      <c r="L1" s="107" t="s">
        <v>1</v>
      </c>
      <c r="M1" s="107"/>
      <c r="N1" s="107"/>
      <c r="O1" s="107"/>
      <c r="P1" s="107"/>
    </row>
    <row r="2" spans="1:45" s="2" customFormat="1" ht="23.45" customHeight="1">
      <c r="A2" s="108" t="s">
        <v>2</v>
      </c>
      <c r="B2" s="109"/>
      <c r="C2" s="109"/>
      <c r="D2" s="109"/>
      <c r="E2" s="109"/>
      <c r="F2" s="109"/>
      <c r="G2" s="109"/>
      <c r="H2" s="109"/>
      <c r="I2" s="109"/>
      <c r="J2" s="109"/>
      <c r="K2" s="109"/>
      <c r="L2" s="109"/>
      <c r="M2" s="109"/>
      <c r="N2" s="109"/>
      <c r="O2" s="109"/>
      <c r="P2" s="109"/>
      <c r="V2" s="34"/>
      <c r="W2" s="34"/>
      <c r="X2" s="34"/>
      <c r="Y2" s="45"/>
      <c r="Z2" s="45"/>
      <c r="AA2" s="63"/>
      <c r="AB2" s="63"/>
      <c r="AC2" s="63"/>
      <c r="AD2" s="56"/>
      <c r="AE2" s="56"/>
      <c r="AP2" s="34"/>
      <c r="AQ2" s="34"/>
      <c r="AR2" s="34"/>
      <c r="AS2" s="45"/>
    </row>
    <row r="3" spans="1:45"/>
    <row r="4" spans="1:45" ht="29.1" customHeight="1">
      <c r="A4" s="104" t="s">
        <v>3</v>
      </c>
      <c r="B4" s="104"/>
      <c r="C4" s="107" t="s">
        <v>4</v>
      </c>
      <c r="D4" s="107"/>
      <c r="F4" s="104" t="s">
        <v>5</v>
      </c>
      <c r="G4" s="104"/>
      <c r="H4" s="104"/>
      <c r="I4" s="104"/>
      <c r="J4" s="104"/>
      <c r="K4" s="104"/>
    </row>
    <row r="5" spans="1:45">
      <c r="A5" s="104"/>
      <c r="B5" s="104"/>
      <c r="C5" s="107"/>
      <c r="D5" s="107"/>
      <c r="F5" s="3" t="s">
        <v>6</v>
      </c>
      <c r="G5" s="3" t="s">
        <v>7</v>
      </c>
      <c r="H5" s="114" t="s">
        <v>8</v>
      </c>
      <c r="I5" s="114"/>
      <c r="J5" s="114"/>
      <c r="K5" s="114"/>
    </row>
    <row r="6" spans="1:45" ht="30">
      <c r="A6" s="104"/>
      <c r="B6" s="104"/>
      <c r="C6" s="107"/>
      <c r="D6" s="107"/>
      <c r="F6" s="76">
        <v>1</v>
      </c>
      <c r="G6" s="76" t="s">
        <v>9</v>
      </c>
      <c r="H6" s="115" t="s">
        <v>10</v>
      </c>
      <c r="I6" s="115"/>
      <c r="J6" s="115"/>
      <c r="K6" s="115"/>
    </row>
    <row r="7" spans="1:45" ht="214.5" customHeight="1">
      <c r="A7" s="104"/>
      <c r="B7" s="104"/>
      <c r="C7" s="107"/>
      <c r="D7" s="107"/>
      <c r="F7" s="76">
        <v>2</v>
      </c>
      <c r="G7" s="76" t="s">
        <v>11</v>
      </c>
      <c r="H7" s="116" t="s">
        <v>12</v>
      </c>
      <c r="I7" s="116"/>
      <c r="J7" s="116"/>
      <c r="K7" s="116"/>
    </row>
    <row r="8" spans="1:45" ht="75.75" customHeight="1">
      <c r="A8" s="104"/>
      <c r="B8" s="104"/>
      <c r="C8" s="107"/>
      <c r="D8" s="107"/>
      <c r="F8" s="76">
        <v>3</v>
      </c>
      <c r="G8" s="76" t="s">
        <v>13</v>
      </c>
      <c r="H8" s="116" t="s">
        <v>14</v>
      </c>
      <c r="I8" s="116"/>
      <c r="J8" s="116"/>
      <c r="K8" s="116"/>
    </row>
    <row r="9" spans="1:45"/>
    <row r="10" spans="1:45" ht="14.45" customHeight="1">
      <c r="A10" s="104" t="s">
        <v>15</v>
      </c>
      <c r="B10" s="104"/>
      <c r="C10" s="104" t="s">
        <v>16</v>
      </c>
      <c r="D10" s="104" t="s">
        <v>17</v>
      </c>
      <c r="E10" s="104"/>
      <c r="F10" s="104"/>
      <c r="G10" s="104"/>
      <c r="H10" s="104"/>
      <c r="I10" s="104"/>
      <c r="J10" s="104"/>
      <c r="K10" s="104"/>
      <c r="L10" s="104"/>
      <c r="M10" s="104"/>
      <c r="N10" s="104"/>
      <c r="O10" s="104"/>
      <c r="P10" s="104"/>
      <c r="Q10" s="117" t="s">
        <v>18</v>
      </c>
      <c r="R10" s="117"/>
      <c r="S10" s="117"/>
      <c r="T10" s="117"/>
      <c r="U10" s="117"/>
      <c r="V10" s="113" t="s">
        <v>19</v>
      </c>
      <c r="W10" s="113"/>
      <c r="X10" s="113"/>
      <c r="Y10" s="113"/>
      <c r="Z10" s="113"/>
      <c r="AA10" s="118" t="s">
        <v>19</v>
      </c>
      <c r="AB10" s="118"/>
      <c r="AC10" s="118"/>
      <c r="AD10" s="118"/>
      <c r="AE10" s="118"/>
      <c r="AF10" s="119" t="s">
        <v>19</v>
      </c>
      <c r="AG10" s="119"/>
      <c r="AH10" s="119"/>
      <c r="AI10" s="119"/>
      <c r="AJ10" s="119"/>
      <c r="AK10" s="120" t="s">
        <v>19</v>
      </c>
      <c r="AL10" s="120"/>
      <c r="AM10" s="120"/>
      <c r="AN10" s="120"/>
      <c r="AO10" s="120"/>
      <c r="AP10" s="110" t="s">
        <v>20</v>
      </c>
      <c r="AQ10" s="111"/>
      <c r="AR10" s="111"/>
      <c r="AS10" s="112"/>
    </row>
    <row r="11" spans="1:45" ht="14.45" customHeight="1">
      <c r="A11" s="104"/>
      <c r="B11" s="104"/>
      <c r="C11" s="104"/>
      <c r="D11" s="104"/>
      <c r="E11" s="104"/>
      <c r="F11" s="104"/>
      <c r="G11" s="104"/>
      <c r="H11" s="104"/>
      <c r="I11" s="104"/>
      <c r="J11" s="104"/>
      <c r="K11" s="104"/>
      <c r="L11" s="104"/>
      <c r="M11" s="104"/>
      <c r="N11" s="104"/>
      <c r="O11" s="104"/>
      <c r="P11" s="104"/>
      <c r="Q11" s="117"/>
      <c r="R11" s="117"/>
      <c r="S11" s="117"/>
      <c r="T11" s="117"/>
      <c r="U11" s="117"/>
      <c r="V11" s="113" t="s">
        <v>21</v>
      </c>
      <c r="W11" s="113"/>
      <c r="X11" s="113"/>
      <c r="Y11" s="113"/>
      <c r="Z11" s="113"/>
      <c r="AA11" s="118" t="s">
        <v>22</v>
      </c>
      <c r="AB11" s="118"/>
      <c r="AC11" s="118"/>
      <c r="AD11" s="118"/>
      <c r="AE11" s="118"/>
      <c r="AF11" s="119" t="s">
        <v>23</v>
      </c>
      <c r="AG11" s="119"/>
      <c r="AH11" s="119"/>
      <c r="AI11" s="119"/>
      <c r="AJ11" s="119"/>
      <c r="AK11" s="120" t="s">
        <v>24</v>
      </c>
      <c r="AL11" s="120"/>
      <c r="AM11" s="120"/>
      <c r="AN11" s="120"/>
      <c r="AO11" s="120"/>
      <c r="AP11" s="110" t="s">
        <v>25</v>
      </c>
      <c r="AQ11" s="111"/>
      <c r="AR11" s="111"/>
      <c r="AS11" s="112"/>
    </row>
    <row r="12" spans="1:45" ht="60">
      <c r="A12" s="71" t="s">
        <v>26</v>
      </c>
      <c r="B12" s="71" t="s">
        <v>27</v>
      </c>
      <c r="C12" s="104"/>
      <c r="D12" s="71" t="s">
        <v>28</v>
      </c>
      <c r="E12" s="71" t="s">
        <v>29</v>
      </c>
      <c r="F12" s="71" t="s">
        <v>30</v>
      </c>
      <c r="G12" s="71" t="s">
        <v>31</v>
      </c>
      <c r="H12" s="71" t="s">
        <v>32</v>
      </c>
      <c r="I12" s="71" t="s">
        <v>33</v>
      </c>
      <c r="J12" s="71" t="s">
        <v>34</v>
      </c>
      <c r="K12" s="71" t="s">
        <v>35</v>
      </c>
      <c r="L12" s="71" t="s">
        <v>36</v>
      </c>
      <c r="M12" s="71" t="s">
        <v>37</v>
      </c>
      <c r="N12" s="71" t="s">
        <v>38</v>
      </c>
      <c r="O12" s="71" t="s">
        <v>39</v>
      </c>
      <c r="P12" s="71" t="s">
        <v>40</v>
      </c>
      <c r="Q12" s="72" t="s">
        <v>41</v>
      </c>
      <c r="R12" s="72" t="s">
        <v>42</v>
      </c>
      <c r="S12" s="72" t="s">
        <v>43</v>
      </c>
      <c r="T12" s="72" t="s">
        <v>44</v>
      </c>
      <c r="U12" s="72" t="s">
        <v>45</v>
      </c>
      <c r="V12" s="70" t="s">
        <v>46</v>
      </c>
      <c r="W12" s="70" t="s">
        <v>47</v>
      </c>
      <c r="X12" s="70" t="s">
        <v>48</v>
      </c>
      <c r="Y12" s="70" t="s">
        <v>49</v>
      </c>
      <c r="Z12" s="70" t="s">
        <v>50</v>
      </c>
      <c r="AA12" s="73" t="s">
        <v>46</v>
      </c>
      <c r="AB12" s="73" t="s">
        <v>47</v>
      </c>
      <c r="AC12" s="73" t="s">
        <v>48</v>
      </c>
      <c r="AD12" s="57" t="s">
        <v>49</v>
      </c>
      <c r="AE12" s="57" t="s">
        <v>50</v>
      </c>
      <c r="AF12" s="74" t="s">
        <v>46</v>
      </c>
      <c r="AG12" s="74" t="s">
        <v>47</v>
      </c>
      <c r="AH12" s="74" t="s">
        <v>48</v>
      </c>
      <c r="AI12" s="74" t="s">
        <v>49</v>
      </c>
      <c r="AJ12" s="74" t="s">
        <v>50</v>
      </c>
      <c r="AK12" s="75" t="s">
        <v>46</v>
      </c>
      <c r="AL12" s="75" t="s">
        <v>47</v>
      </c>
      <c r="AM12" s="75" t="s">
        <v>48</v>
      </c>
      <c r="AN12" s="75" t="s">
        <v>49</v>
      </c>
      <c r="AO12" s="75" t="s">
        <v>50</v>
      </c>
      <c r="AP12" s="28" t="s">
        <v>46</v>
      </c>
      <c r="AQ12" s="28" t="s">
        <v>47</v>
      </c>
      <c r="AR12" s="28" t="s">
        <v>48</v>
      </c>
      <c r="AS12" s="60" t="s">
        <v>51</v>
      </c>
    </row>
    <row r="13" spans="1:45" s="29" customFormat="1" ht="257.25" customHeight="1">
      <c r="A13" s="77">
        <v>4</v>
      </c>
      <c r="B13" s="77" t="s">
        <v>52</v>
      </c>
      <c r="C13" s="77" t="s">
        <v>53</v>
      </c>
      <c r="D13" s="77" t="s">
        <v>54</v>
      </c>
      <c r="E13" s="4">
        <f t="shared" ref="E13:E28" si="0">+((1/17)*80%)/100%</f>
        <v>4.7058823529411764E-2</v>
      </c>
      <c r="F13" s="77" t="s">
        <v>55</v>
      </c>
      <c r="G13" s="77" t="s">
        <v>56</v>
      </c>
      <c r="H13" s="77" t="s">
        <v>57</v>
      </c>
      <c r="I13" s="5">
        <v>6.6000000000000003E-2</v>
      </c>
      <c r="J13" s="77" t="s">
        <v>58</v>
      </c>
      <c r="K13" s="77" t="s">
        <v>59</v>
      </c>
      <c r="L13" s="6">
        <v>0</v>
      </c>
      <c r="M13" s="6">
        <v>0.02</v>
      </c>
      <c r="N13" s="6">
        <v>0.06</v>
      </c>
      <c r="O13" s="6">
        <v>0.1</v>
      </c>
      <c r="P13" s="6">
        <v>0.1</v>
      </c>
      <c r="Q13" s="77" t="s">
        <v>60</v>
      </c>
      <c r="R13" s="77" t="s">
        <v>61</v>
      </c>
      <c r="S13" s="77" t="s">
        <v>62</v>
      </c>
      <c r="T13" s="77" t="s">
        <v>63</v>
      </c>
      <c r="U13" s="77" t="s">
        <v>64</v>
      </c>
      <c r="V13" s="35" t="s">
        <v>65</v>
      </c>
      <c r="W13" s="35" t="s">
        <v>65</v>
      </c>
      <c r="X13" s="35" t="s">
        <v>65</v>
      </c>
      <c r="Y13" s="46" t="s">
        <v>66</v>
      </c>
      <c r="Z13" s="46" t="s">
        <v>65</v>
      </c>
      <c r="AA13" s="53">
        <v>1.4999999999999999E-2</v>
      </c>
      <c r="AB13" s="78">
        <v>1.4999999999999999E-2</v>
      </c>
      <c r="AC13" s="79">
        <f>IF(AB13/AA13&gt;100%,100%,AB13/AA13)</f>
        <v>1</v>
      </c>
      <c r="AD13" s="50" t="s">
        <v>67</v>
      </c>
      <c r="AE13" s="50" t="s">
        <v>68</v>
      </c>
      <c r="AF13" s="27">
        <f>N13</f>
        <v>0.06</v>
      </c>
      <c r="AG13" s="80">
        <v>1.7000000000000001E-2</v>
      </c>
      <c r="AH13" s="79">
        <f>IF(AG13/AF13&gt;100%,100%,AG13/AF13)</f>
        <v>0.28333333333333338</v>
      </c>
      <c r="AI13" s="77" t="s">
        <v>69</v>
      </c>
      <c r="AJ13" s="77" t="s">
        <v>70</v>
      </c>
      <c r="AK13" s="27">
        <f>O13</f>
        <v>0.1</v>
      </c>
      <c r="AL13" s="80"/>
      <c r="AM13" s="79">
        <f>IF(AL13/AK13&gt;100%,100%,AL13/AK13)</f>
        <v>0</v>
      </c>
      <c r="AN13" s="77"/>
      <c r="AO13" s="77"/>
      <c r="AP13" s="35">
        <f>P13</f>
        <v>0.1</v>
      </c>
      <c r="AQ13" s="53">
        <v>1.4999999999999999E-2</v>
      </c>
      <c r="AR13" s="79">
        <f>IF(AQ13/AP13&gt;100%,100%,AQ13/AP13)</f>
        <v>0.15</v>
      </c>
      <c r="AS13" s="46" t="s">
        <v>71</v>
      </c>
    </row>
    <row r="14" spans="1:45" s="29" customFormat="1" ht="105">
      <c r="A14" s="77">
        <v>4</v>
      </c>
      <c r="B14" s="77" t="s">
        <v>52</v>
      </c>
      <c r="C14" s="77" t="s">
        <v>53</v>
      </c>
      <c r="D14" s="77" t="s">
        <v>72</v>
      </c>
      <c r="E14" s="4">
        <f t="shared" si="0"/>
        <v>4.7058823529411764E-2</v>
      </c>
      <c r="F14" s="77" t="s">
        <v>55</v>
      </c>
      <c r="G14" s="77" t="s">
        <v>73</v>
      </c>
      <c r="H14" s="77" t="s">
        <v>74</v>
      </c>
      <c r="I14" s="77" t="s">
        <v>75</v>
      </c>
      <c r="J14" s="77" t="s">
        <v>76</v>
      </c>
      <c r="K14" s="77" t="s">
        <v>59</v>
      </c>
      <c r="L14" s="6">
        <v>0</v>
      </c>
      <c r="M14" s="6">
        <v>0</v>
      </c>
      <c r="N14" s="6">
        <v>0</v>
      </c>
      <c r="O14" s="6">
        <v>0.15</v>
      </c>
      <c r="P14" s="6">
        <v>0.15</v>
      </c>
      <c r="Q14" s="77" t="s">
        <v>60</v>
      </c>
      <c r="R14" s="77" t="s">
        <v>77</v>
      </c>
      <c r="S14" s="77" t="s">
        <v>78</v>
      </c>
      <c r="T14" s="77" t="s">
        <v>63</v>
      </c>
      <c r="U14" s="77" t="s">
        <v>79</v>
      </c>
      <c r="V14" s="35" t="s">
        <v>65</v>
      </c>
      <c r="W14" s="35" t="s">
        <v>65</v>
      </c>
      <c r="X14" s="35" t="s">
        <v>65</v>
      </c>
      <c r="Y14" s="46" t="s">
        <v>66</v>
      </c>
      <c r="Z14" s="46" t="s">
        <v>65</v>
      </c>
      <c r="AA14" s="35" t="s">
        <v>65</v>
      </c>
      <c r="AB14" s="35" t="s">
        <v>65</v>
      </c>
      <c r="AC14" s="35" t="s">
        <v>65</v>
      </c>
      <c r="AD14" s="46" t="s">
        <v>80</v>
      </c>
      <c r="AE14" s="46" t="s">
        <v>65</v>
      </c>
      <c r="AF14" s="27">
        <f t="shared" ref="AF14:AF35" si="1">N14</f>
        <v>0</v>
      </c>
      <c r="AG14" s="80">
        <v>0</v>
      </c>
      <c r="AH14" s="79" t="e">
        <f>IF(AG14/AF14&gt;100%,100%,AG14/AF14)</f>
        <v>#DIV/0!</v>
      </c>
      <c r="AI14" s="77" t="s">
        <v>81</v>
      </c>
      <c r="AJ14" s="77" t="s">
        <v>65</v>
      </c>
      <c r="AK14" s="27">
        <f t="shared" ref="AK14:AK35" si="2">O14</f>
        <v>0.15</v>
      </c>
      <c r="AL14" s="80">
        <v>0</v>
      </c>
      <c r="AM14" s="79">
        <f>IF(AL14/AK14&gt;100%,100%,AL14/AK14)</f>
        <v>0</v>
      </c>
      <c r="AN14" s="77"/>
      <c r="AO14" s="77"/>
      <c r="AP14" s="35">
        <f t="shared" ref="AP14:AP35" si="3">P14</f>
        <v>0.15</v>
      </c>
      <c r="AQ14" s="35">
        <v>0</v>
      </c>
      <c r="AR14" s="79">
        <f t="shared" ref="AR14:AR35" si="4">IF(AQ14/AP14&gt;100%,100%,AQ14/AP14)</f>
        <v>0</v>
      </c>
      <c r="AS14" s="46" t="s">
        <v>82</v>
      </c>
    </row>
    <row r="15" spans="1:45" s="29" customFormat="1" ht="174.75" customHeight="1">
      <c r="A15" s="77">
        <v>4</v>
      </c>
      <c r="B15" s="77" t="s">
        <v>52</v>
      </c>
      <c r="C15" s="77" t="s">
        <v>53</v>
      </c>
      <c r="D15" s="77" t="s">
        <v>83</v>
      </c>
      <c r="E15" s="4">
        <f t="shared" si="0"/>
        <v>4.7058823529411764E-2</v>
      </c>
      <c r="F15" s="77" t="s">
        <v>84</v>
      </c>
      <c r="G15" s="77" t="s">
        <v>85</v>
      </c>
      <c r="H15" s="77" t="s">
        <v>86</v>
      </c>
      <c r="I15" s="77" t="s">
        <v>75</v>
      </c>
      <c r="J15" s="77" t="s">
        <v>58</v>
      </c>
      <c r="K15" s="77" t="s">
        <v>59</v>
      </c>
      <c r="L15" s="6">
        <v>0.05</v>
      </c>
      <c r="M15" s="6">
        <v>0.4</v>
      </c>
      <c r="N15" s="6">
        <v>0.8</v>
      </c>
      <c r="O15" s="6">
        <v>1</v>
      </c>
      <c r="P15" s="6">
        <v>1</v>
      </c>
      <c r="Q15" s="77" t="s">
        <v>60</v>
      </c>
      <c r="R15" s="77" t="s">
        <v>87</v>
      </c>
      <c r="S15" s="77" t="s">
        <v>88</v>
      </c>
      <c r="T15" s="77" t="s">
        <v>63</v>
      </c>
      <c r="U15" s="77" t="s">
        <v>89</v>
      </c>
      <c r="V15" s="35">
        <f t="shared" ref="V15:V29" si="5">L15</f>
        <v>0.05</v>
      </c>
      <c r="W15" s="81">
        <v>0</v>
      </c>
      <c r="X15" s="81">
        <f>W15/V15</f>
        <v>0</v>
      </c>
      <c r="Y15" s="82" t="s">
        <v>90</v>
      </c>
      <c r="Z15" s="82" t="s">
        <v>91</v>
      </c>
      <c r="AA15" s="35">
        <f t="shared" ref="AA15:AA35" si="6">M15</f>
        <v>0.4</v>
      </c>
      <c r="AB15" s="81">
        <v>0</v>
      </c>
      <c r="AC15" s="79">
        <f t="shared" ref="AC15:AC29" si="7">IF(AB15/AA15&gt;100%,100%,AB15/AA15)</f>
        <v>0</v>
      </c>
      <c r="AD15" s="50" t="s">
        <v>92</v>
      </c>
      <c r="AE15" s="50" t="s">
        <v>93</v>
      </c>
      <c r="AF15" s="27">
        <f t="shared" si="1"/>
        <v>0.8</v>
      </c>
      <c r="AG15" s="80">
        <v>0.7</v>
      </c>
      <c r="AH15" s="79">
        <f t="shared" ref="AH15:AH29" si="8">IF(AG15/AF15&gt;100%,100%,AG15/AF15)</f>
        <v>0.87499999999999989</v>
      </c>
      <c r="AI15" s="77" t="s">
        <v>94</v>
      </c>
      <c r="AJ15" s="77" t="s">
        <v>95</v>
      </c>
      <c r="AK15" s="27">
        <f t="shared" si="2"/>
        <v>1</v>
      </c>
      <c r="AL15" s="83"/>
      <c r="AM15" s="79">
        <f t="shared" ref="AM15:AM29" si="9">IF(AL15/AK15&gt;100%,100%,AL15/AK15)</f>
        <v>0</v>
      </c>
      <c r="AN15" s="77"/>
      <c r="AO15" s="77"/>
      <c r="AP15" s="35">
        <f t="shared" si="3"/>
        <v>1</v>
      </c>
      <c r="AQ15" s="35">
        <v>0</v>
      </c>
      <c r="AR15" s="79">
        <f t="shared" si="4"/>
        <v>0</v>
      </c>
      <c r="AS15" s="50" t="s">
        <v>92</v>
      </c>
    </row>
    <row r="16" spans="1:45" s="29" customFormat="1" ht="90">
      <c r="A16" s="77">
        <v>4</v>
      </c>
      <c r="B16" s="77" t="s">
        <v>52</v>
      </c>
      <c r="C16" s="77" t="s">
        <v>96</v>
      </c>
      <c r="D16" s="77" t="s">
        <v>97</v>
      </c>
      <c r="E16" s="4">
        <f t="shared" si="0"/>
        <v>4.7058823529411764E-2</v>
      </c>
      <c r="F16" s="77" t="s">
        <v>55</v>
      </c>
      <c r="G16" s="77" t="s">
        <v>98</v>
      </c>
      <c r="H16" s="77" t="s">
        <v>99</v>
      </c>
      <c r="I16" s="6">
        <v>0.5</v>
      </c>
      <c r="J16" s="77" t="s">
        <v>58</v>
      </c>
      <c r="K16" s="77" t="s">
        <v>59</v>
      </c>
      <c r="L16" s="6">
        <v>0.15</v>
      </c>
      <c r="M16" s="6">
        <v>0.3</v>
      </c>
      <c r="N16" s="7">
        <v>0.45</v>
      </c>
      <c r="O16" s="7">
        <v>0.6</v>
      </c>
      <c r="P16" s="7">
        <v>0.6</v>
      </c>
      <c r="Q16" s="77" t="s">
        <v>100</v>
      </c>
      <c r="R16" s="77" t="s">
        <v>101</v>
      </c>
      <c r="S16" s="77" t="s">
        <v>102</v>
      </c>
      <c r="T16" s="77" t="s">
        <v>63</v>
      </c>
      <c r="U16" s="77" t="s">
        <v>103</v>
      </c>
      <c r="V16" s="35">
        <f t="shared" si="5"/>
        <v>0.15</v>
      </c>
      <c r="W16" s="84">
        <v>0.19070000000000001</v>
      </c>
      <c r="X16" s="84">
        <v>1</v>
      </c>
      <c r="Y16" s="82" t="s">
        <v>104</v>
      </c>
      <c r="Z16" s="82" t="s">
        <v>105</v>
      </c>
      <c r="AA16" s="35">
        <f t="shared" si="6"/>
        <v>0.3</v>
      </c>
      <c r="AB16" s="43">
        <v>0.3508</v>
      </c>
      <c r="AC16" s="79">
        <f t="shared" si="7"/>
        <v>1</v>
      </c>
      <c r="AD16" s="50" t="s">
        <v>106</v>
      </c>
      <c r="AE16" s="50" t="s">
        <v>107</v>
      </c>
      <c r="AF16" s="27">
        <f t="shared" si="1"/>
        <v>0.45</v>
      </c>
      <c r="AG16" s="102">
        <v>0.47220000000000001</v>
      </c>
      <c r="AH16" s="79">
        <f t="shared" si="8"/>
        <v>1</v>
      </c>
      <c r="AI16" s="77" t="s">
        <v>108</v>
      </c>
      <c r="AJ16" s="77" t="s">
        <v>109</v>
      </c>
      <c r="AK16" s="27">
        <f t="shared" si="2"/>
        <v>0.6</v>
      </c>
      <c r="AL16" s="83"/>
      <c r="AM16" s="79">
        <f t="shared" si="9"/>
        <v>0</v>
      </c>
      <c r="AN16" s="77"/>
      <c r="AO16" s="77"/>
      <c r="AP16" s="35">
        <f t="shared" si="3"/>
        <v>0.6</v>
      </c>
      <c r="AQ16" s="43">
        <v>0.35</v>
      </c>
      <c r="AR16" s="79">
        <f t="shared" si="4"/>
        <v>0.58333333333333337</v>
      </c>
      <c r="AS16" s="50" t="s">
        <v>110</v>
      </c>
    </row>
    <row r="17" spans="1:45" s="29" customFormat="1" ht="120">
      <c r="A17" s="77">
        <v>4</v>
      </c>
      <c r="B17" s="77" t="s">
        <v>52</v>
      </c>
      <c r="C17" s="77" t="s">
        <v>96</v>
      </c>
      <c r="D17" s="77" t="s">
        <v>111</v>
      </c>
      <c r="E17" s="4">
        <f t="shared" si="0"/>
        <v>4.7058823529411764E-2</v>
      </c>
      <c r="F17" s="77" t="s">
        <v>55</v>
      </c>
      <c r="G17" s="77" t="s">
        <v>112</v>
      </c>
      <c r="H17" s="77" t="s">
        <v>113</v>
      </c>
      <c r="I17" s="6">
        <v>0.6</v>
      </c>
      <c r="J17" s="77" t="s">
        <v>58</v>
      </c>
      <c r="K17" s="77" t="s">
        <v>59</v>
      </c>
      <c r="L17" s="6">
        <v>0.15</v>
      </c>
      <c r="M17" s="6">
        <v>0.3</v>
      </c>
      <c r="N17" s="7">
        <v>0.45</v>
      </c>
      <c r="O17" s="7">
        <v>0.6</v>
      </c>
      <c r="P17" s="7">
        <v>0.6</v>
      </c>
      <c r="Q17" s="77" t="s">
        <v>100</v>
      </c>
      <c r="R17" s="77" t="s">
        <v>101</v>
      </c>
      <c r="S17" s="77" t="s">
        <v>102</v>
      </c>
      <c r="T17" s="77" t="s">
        <v>63</v>
      </c>
      <c r="U17" s="77" t="s">
        <v>103</v>
      </c>
      <c r="V17" s="35">
        <f t="shared" si="5"/>
        <v>0.15</v>
      </c>
      <c r="W17" s="84">
        <v>4.5400000000000003E-2</v>
      </c>
      <c r="X17" s="84">
        <f>W17/V17</f>
        <v>0.30266666666666669</v>
      </c>
      <c r="Y17" s="82" t="s">
        <v>104</v>
      </c>
      <c r="Z17" s="82" t="s">
        <v>105</v>
      </c>
      <c r="AA17" s="35">
        <f t="shared" si="6"/>
        <v>0.3</v>
      </c>
      <c r="AB17" s="84">
        <v>8.0699999999999994E-2</v>
      </c>
      <c r="AC17" s="79">
        <f t="shared" si="7"/>
        <v>0.26900000000000002</v>
      </c>
      <c r="AD17" s="50" t="s">
        <v>114</v>
      </c>
      <c r="AE17" s="50" t="s">
        <v>115</v>
      </c>
      <c r="AF17" s="27">
        <f t="shared" si="1"/>
        <v>0.45</v>
      </c>
      <c r="AG17" s="80">
        <v>0.34610000000000002</v>
      </c>
      <c r="AH17" s="79">
        <f t="shared" si="8"/>
        <v>0.76911111111111108</v>
      </c>
      <c r="AI17" s="77" t="s">
        <v>116</v>
      </c>
      <c r="AJ17" s="77" t="s">
        <v>107</v>
      </c>
      <c r="AK17" s="27">
        <f t="shared" si="2"/>
        <v>0.6</v>
      </c>
      <c r="AL17" s="83"/>
      <c r="AM17" s="79">
        <f t="shared" si="9"/>
        <v>0</v>
      </c>
      <c r="AN17" s="77"/>
      <c r="AO17" s="77"/>
      <c r="AP17" s="35">
        <f t="shared" si="3"/>
        <v>0.6</v>
      </c>
      <c r="AQ17" s="43">
        <v>8.0699999999999994E-2</v>
      </c>
      <c r="AR17" s="79">
        <f t="shared" si="4"/>
        <v>0.13450000000000001</v>
      </c>
      <c r="AS17" s="50" t="s">
        <v>117</v>
      </c>
    </row>
    <row r="18" spans="1:45" s="29" customFormat="1" ht="90">
      <c r="A18" s="77">
        <v>4</v>
      </c>
      <c r="B18" s="77" t="s">
        <v>52</v>
      </c>
      <c r="C18" s="77" t="s">
        <v>96</v>
      </c>
      <c r="D18" s="77" t="s">
        <v>118</v>
      </c>
      <c r="E18" s="4">
        <f t="shared" si="0"/>
        <v>4.7058823529411764E-2</v>
      </c>
      <c r="F18" s="77" t="s">
        <v>84</v>
      </c>
      <c r="G18" s="77" t="s">
        <v>119</v>
      </c>
      <c r="H18" s="77" t="s">
        <v>120</v>
      </c>
      <c r="I18" s="77"/>
      <c r="J18" s="77" t="s">
        <v>58</v>
      </c>
      <c r="K18" s="77" t="s">
        <v>59</v>
      </c>
      <c r="L18" s="6">
        <v>0.1</v>
      </c>
      <c r="M18" s="6">
        <v>0.25</v>
      </c>
      <c r="N18" s="6">
        <v>0.65</v>
      </c>
      <c r="O18" s="6">
        <v>0.95</v>
      </c>
      <c r="P18" s="6">
        <v>0.95</v>
      </c>
      <c r="Q18" s="77" t="s">
        <v>100</v>
      </c>
      <c r="R18" s="77" t="s">
        <v>101</v>
      </c>
      <c r="S18" s="77" t="s">
        <v>102</v>
      </c>
      <c r="T18" s="77" t="s">
        <v>63</v>
      </c>
      <c r="U18" s="77" t="s">
        <v>121</v>
      </c>
      <c r="V18" s="35">
        <f t="shared" si="5"/>
        <v>0.1</v>
      </c>
      <c r="W18" s="81">
        <v>0.26</v>
      </c>
      <c r="X18" s="81">
        <v>1</v>
      </c>
      <c r="Y18" s="82" t="s">
        <v>122</v>
      </c>
      <c r="Z18" s="82" t="s">
        <v>105</v>
      </c>
      <c r="AA18" s="35">
        <f t="shared" si="6"/>
        <v>0.25</v>
      </c>
      <c r="AB18" s="84">
        <v>0.41870000000000002</v>
      </c>
      <c r="AC18" s="79">
        <f t="shared" si="7"/>
        <v>1</v>
      </c>
      <c r="AD18" s="50" t="s">
        <v>123</v>
      </c>
      <c r="AE18" s="50" t="s">
        <v>107</v>
      </c>
      <c r="AF18" s="27">
        <f t="shared" si="1"/>
        <v>0.65</v>
      </c>
      <c r="AG18" s="80">
        <v>0.58089999999999997</v>
      </c>
      <c r="AH18" s="79">
        <f t="shared" si="8"/>
        <v>0.89369230769230756</v>
      </c>
      <c r="AI18" s="77" t="s">
        <v>124</v>
      </c>
      <c r="AJ18" s="77" t="s">
        <v>125</v>
      </c>
      <c r="AK18" s="27">
        <f t="shared" si="2"/>
        <v>0.95</v>
      </c>
      <c r="AL18" s="83"/>
      <c r="AM18" s="79">
        <f t="shared" si="9"/>
        <v>0</v>
      </c>
      <c r="AN18" s="77"/>
      <c r="AO18" s="77"/>
      <c r="AP18" s="35">
        <f t="shared" si="3"/>
        <v>0.95</v>
      </c>
      <c r="AQ18" s="43">
        <v>0.41870000000000002</v>
      </c>
      <c r="AR18" s="79">
        <f t="shared" si="4"/>
        <v>0.4407368421052632</v>
      </c>
      <c r="AS18" s="50" t="s">
        <v>126</v>
      </c>
    </row>
    <row r="19" spans="1:45" s="29" customFormat="1" ht="90">
      <c r="A19" s="77">
        <v>4</v>
      </c>
      <c r="B19" s="77" t="s">
        <v>52</v>
      </c>
      <c r="C19" s="77" t="s">
        <v>96</v>
      </c>
      <c r="D19" s="77" t="s">
        <v>127</v>
      </c>
      <c r="E19" s="4">
        <f t="shared" si="0"/>
        <v>4.7058823529411764E-2</v>
      </c>
      <c r="F19" s="77" t="s">
        <v>55</v>
      </c>
      <c r="G19" s="77" t="s">
        <v>128</v>
      </c>
      <c r="H19" s="77" t="s">
        <v>129</v>
      </c>
      <c r="I19" s="77"/>
      <c r="J19" s="77" t="s">
        <v>58</v>
      </c>
      <c r="K19" s="77" t="s">
        <v>59</v>
      </c>
      <c r="L19" s="6">
        <v>0.02</v>
      </c>
      <c r="M19" s="6">
        <v>0.1</v>
      </c>
      <c r="N19" s="6">
        <v>0.2</v>
      </c>
      <c r="O19" s="6">
        <v>0.4</v>
      </c>
      <c r="P19" s="6">
        <v>0.4</v>
      </c>
      <c r="Q19" s="77" t="s">
        <v>100</v>
      </c>
      <c r="R19" s="77" t="s">
        <v>101</v>
      </c>
      <c r="S19" s="77" t="s">
        <v>102</v>
      </c>
      <c r="T19" s="77" t="s">
        <v>63</v>
      </c>
      <c r="U19" s="77" t="s">
        <v>121</v>
      </c>
      <c r="V19" s="35">
        <f t="shared" si="5"/>
        <v>0.02</v>
      </c>
      <c r="W19" s="81">
        <v>1.41E-2</v>
      </c>
      <c r="X19" s="81">
        <f>W19/V19</f>
        <v>0.70499999999999996</v>
      </c>
      <c r="Y19" s="82" t="s">
        <v>130</v>
      </c>
      <c r="Z19" s="82" t="s">
        <v>105</v>
      </c>
      <c r="AA19" s="35">
        <f t="shared" si="6"/>
        <v>0.1</v>
      </c>
      <c r="AB19" s="84">
        <v>0.16639999999999999</v>
      </c>
      <c r="AC19" s="79">
        <f t="shared" si="7"/>
        <v>1</v>
      </c>
      <c r="AD19" s="50" t="s">
        <v>131</v>
      </c>
      <c r="AE19" s="50" t="s">
        <v>107</v>
      </c>
      <c r="AF19" s="27">
        <f t="shared" si="1"/>
        <v>0.2</v>
      </c>
      <c r="AG19" s="102">
        <v>0.34179999999999999</v>
      </c>
      <c r="AH19" s="79">
        <f t="shared" si="8"/>
        <v>1</v>
      </c>
      <c r="AI19" s="77" t="s">
        <v>132</v>
      </c>
      <c r="AJ19" s="77" t="s">
        <v>125</v>
      </c>
      <c r="AK19" s="27">
        <f t="shared" si="2"/>
        <v>0.4</v>
      </c>
      <c r="AL19" s="83"/>
      <c r="AM19" s="79">
        <f t="shared" si="9"/>
        <v>0</v>
      </c>
      <c r="AN19" s="77"/>
      <c r="AO19" s="77"/>
      <c r="AP19" s="35">
        <f t="shared" si="3"/>
        <v>0.4</v>
      </c>
      <c r="AQ19" s="43">
        <v>0.16639999999999999</v>
      </c>
      <c r="AR19" s="79">
        <f t="shared" si="4"/>
        <v>0.41599999999999998</v>
      </c>
      <c r="AS19" s="50" t="s">
        <v>133</v>
      </c>
    </row>
    <row r="20" spans="1:45" s="29" customFormat="1" ht="90">
      <c r="A20" s="77">
        <v>4</v>
      </c>
      <c r="B20" s="77" t="s">
        <v>52</v>
      </c>
      <c r="C20" s="77" t="s">
        <v>96</v>
      </c>
      <c r="D20" s="77" t="s">
        <v>134</v>
      </c>
      <c r="E20" s="4">
        <f t="shared" si="0"/>
        <v>4.7058823529411764E-2</v>
      </c>
      <c r="F20" s="77" t="s">
        <v>84</v>
      </c>
      <c r="G20" s="77" t="s">
        <v>135</v>
      </c>
      <c r="H20" s="77" t="s">
        <v>136</v>
      </c>
      <c r="I20" s="77"/>
      <c r="J20" s="77" t="s">
        <v>76</v>
      </c>
      <c r="K20" s="77" t="s">
        <v>59</v>
      </c>
      <c r="L20" s="6">
        <v>0.95</v>
      </c>
      <c r="M20" s="6">
        <v>0.95</v>
      </c>
      <c r="N20" s="6">
        <v>0.95</v>
      </c>
      <c r="O20" s="6">
        <v>0.95</v>
      </c>
      <c r="P20" s="6">
        <v>0.95</v>
      </c>
      <c r="Q20" s="77" t="s">
        <v>100</v>
      </c>
      <c r="R20" s="77" t="s">
        <v>101</v>
      </c>
      <c r="S20" s="77" t="s">
        <v>137</v>
      </c>
      <c r="T20" s="77" t="s">
        <v>63</v>
      </c>
      <c r="U20" s="8" t="s">
        <v>138</v>
      </c>
      <c r="V20" s="35">
        <f t="shared" si="5"/>
        <v>0.95</v>
      </c>
      <c r="W20" s="81">
        <v>0.01</v>
      </c>
      <c r="X20" s="81">
        <f>W20/V20</f>
        <v>1.0526315789473686E-2</v>
      </c>
      <c r="Y20" s="82" t="s">
        <v>139</v>
      </c>
      <c r="Z20" s="82" t="s">
        <v>140</v>
      </c>
      <c r="AA20" s="35">
        <f t="shared" si="6"/>
        <v>0.95</v>
      </c>
      <c r="AB20" s="84">
        <v>0.65</v>
      </c>
      <c r="AC20" s="79">
        <f>IF(AB20/AA20&gt;100%,100%,AB20/AA20)</f>
        <v>0.68421052631578949</v>
      </c>
      <c r="AD20" s="85" t="s">
        <v>141</v>
      </c>
      <c r="AE20" s="85" t="s">
        <v>142</v>
      </c>
      <c r="AF20" s="27">
        <f t="shared" si="1"/>
        <v>0.95</v>
      </c>
      <c r="AG20" s="102">
        <v>0.91949999999999998</v>
      </c>
      <c r="AH20" s="79">
        <f t="shared" si="8"/>
        <v>0.96789473684210525</v>
      </c>
      <c r="AI20" s="77" t="s">
        <v>143</v>
      </c>
      <c r="AJ20" s="77" t="s">
        <v>144</v>
      </c>
      <c r="AK20" s="27">
        <f t="shared" si="2"/>
        <v>0.95</v>
      </c>
      <c r="AL20" s="83"/>
      <c r="AM20" s="79">
        <f t="shared" si="9"/>
        <v>0</v>
      </c>
      <c r="AN20" s="77"/>
      <c r="AO20" s="77"/>
      <c r="AP20" s="35">
        <f t="shared" si="3"/>
        <v>0.95</v>
      </c>
      <c r="AQ20" s="35">
        <f>(W20*25%)+(AB20*25%)</f>
        <v>0.16500000000000001</v>
      </c>
      <c r="AR20" s="79">
        <f t="shared" si="4"/>
        <v>0.1736842105263158</v>
      </c>
      <c r="AS20" s="50" t="s">
        <v>145</v>
      </c>
    </row>
    <row r="21" spans="1:45" s="29" customFormat="1" ht="90">
      <c r="A21" s="77">
        <v>4</v>
      </c>
      <c r="B21" s="77" t="s">
        <v>52</v>
      </c>
      <c r="C21" s="77" t="s">
        <v>96</v>
      </c>
      <c r="D21" s="77" t="s">
        <v>146</v>
      </c>
      <c r="E21" s="4">
        <f t="shared" si="0"/>
        <v>4.7058823529411764E-2</v>
      </c>
      <c r="F21" s="77" t="s">
        <v>55</v>
      </c>
      <c r="G21" s="77" t="s">
        <v>147</v>
      </c>
      <c r="H21" s="77" t="s">
        <v>148</v>
      </c>
      <c r="I21" s="77"/>
      <c r="J21" s="77" t="s">
        <v>76</v>
      </c>
      <c r="K21" s="77" t="s">
        <v>59</v>
      </c>
      <c r="L21" s="6">
        <v>1</v>
      </c>
      <c r="M21" s="6">
        <v>1</v>
      </c>
      <c r="N21" s="6">
        <v>1</v>
      </c>
      <c r="O21" s="6">
        <v>1</v>
      </c>
      <c r="P21" s="6">
        <v>1</v>
      </c>
      <c r="Q21" s="77" t="s">
        <v>100</v>
      </c>
      <c r="R21" s="8" t="s">
        <v>101</v>
      </c>
      <c r="S21" s="8" t="s">
        <v>149</v>
      </c>
      <c r="T21" s="8" t="s">
        <v>63</v>
      </c>
      <c r="U21" s="8" t="s">
        <v>150</v>
      </c>
      <c r="V21" s="35">
        <f t="shared" si="5"/>
        <v>1</v>
      </c>
      <c r="W21" s="81">
        <v>0</v>
      </c>
      <c r="X21" s="81">
        <f>W21/V21</f>
        <v>0</v>
      </c>
      <c r="Y21" s="82" t="s">
        <v>151</v>
      </c>
      <c r="Z21" s="82" t="s">
        <v>152</v>
      </c>
      <c r="AA21" s="35">
        <f t="shared" si="6"/>
        <v>1</v>
      </c>
      <c r="AB21" s="84">
        <v>0.67859999999999998</v>
      </c>
      <c r="AC21" s="79">
        <f t="shared" si="7"/>
        <v>0.67859999999999998</v>
      </c>
      <c r="AD21" s="50" t="s">
        <v>153</v>
      </c>
      <c r="AE21" s="50" t="s">
        <v>142</v>
      </c>
      <c r="AF21" s="27">
        <f t="shared" si="1"/>
        <v>1</v>
      </c>
      <c r="AG21" s="102">
        <v>0.82499999999999996</v>
      </c>
      <c r="AH21" s="79">
        <f t="shared" si="8"/>
        <v>0.82499999999999996</v>
      </c>
      <c r="AI21" s="77" t="s">
        <v>154</v>
      </c>
      <c r="AJ21" s="77" t="s">
        <v>155</v>
      </c>
      <c r="AK21" s="27">
        <f t="shared" si="2"/>
        <v>1</v>
      </c>
      <c r="AL21" s="83"/>
      <c r="AM21" s="79">
        <f t="shared" si="9"/>
        <v>0</v>
      </c>
      <c r="AN21" s="77"/>
      <c r="AO21" s="77"/>
      <c r="AP21" s="35">
        <f t="shared" si="3"/>
        <v>1</v>
      </c>
      <c r="AQ21" s="35">
        <f>(W21*25%)+(AB21*25%)</f>
        <v>0.16965</v>
      </c>
      <c r="AR21" s="79">
        <f t="shared" si="4"/>
        <v>0.16965</v>
      </c>
      <c r="AS21" s="50" t="s">
        <v>156</v>
      </c>
    </row>
    <row r="22" spans="1:45" s="29" customFormat="1" ht="135">
      <c r="A22" s="77">
        <v>4</v>
      </c>
      <c r="B22" s="77" t="s">
        <v>52</v>
      </c>
      <c r="C22" s="77" t="s">
        <v>96</v>
      </c>
      <c r="D22" s="77" t="s">
        <v>157</v>
      </c>
      <c r="E22" s="4">
        <f t="shared" si="0"/>
        <v>4.7058823529411764E-2</v>
      </c>
      <c r="F22" s="77" t="s">
        <v>55</v>
      </c>
      <c r="G22" s="77" t="s">
        <v>158</v>
      </c>
      <c r="H22" s="77" t="s">
        <v>159</v>
      </c>
      <c r="I22" s="77"/>
      <c r="J22" s="77" t="s">
        <v>76</v>
      </c>
      <c r="K22" s="77" t="s">
        <v>59</v>
      </c>
      <c r="L22" s="6">
        <v>0.95</v>
      </c>
      <c r="M22" s="6">
        <v>0.95</v>
      </c>
      <c r="N22" s="6">
        <v>0.95</v>
      </c>
      <c r="O22" s="6">
        <v>0.95</v>
      </c>
      <c r="P22" s="6">
        <v>0.95</v>
      </c>
      <c r="Q22" s="77" t="s">
        <v>100</v>
      </c>
      <c r="R22" s="77" t="s">
        <v>160</v>
      </c>
      <c r="S22" s="8" t="s">
        <v>149</v>
      </c>
      <c r="T22" s="8" t="s">
        <v>63</v>
      </c>
      <c r="U22" s="8" t="s">
        <v>150</v>
      </c>
      <c r="V22" s="35">
        <f t="shared" si="5"/>
        <v>0.95</v>
      </c>
      <c r="W22" s="81">
        <v>0.7</v>
      </c>
      <c r="X22" s="81">
        <f>W22/V22</f>
        <v>0.73684210526315785</v>
      </c>
      <c r="Y22" s="82" t="s">
        <v>161</v>
      </c>
      <c r="Z22" s="82" t="s">
        <v>162</v>
      </c>
      <c r="AA22" s="35">
        <f t="shared" si="6"/>
        <v>0.95</v>
      </c>
      <c r="AB22" s="81">
        <v>0.8</v>
      </c>
      <c r="AC22" s="79">
        <f t="shared" si="7"/>
        <v>0.8421052631578948</v>
      </c>
      <c r="AD22" s="50" t="s">
        <v>163</v>
      </c>
      <c r="AE22" s="50" t="s">
        <v>164</v>
      </c>
      <c r="AF22" s="27">
        <f t="shared" si="1"/>
        <v>0.95</v>
      </c>
      <c r="AG22" s="80">
        <v>0.82499999999999996</v>
      </c>
      <c r="AH22" s="79">
        <f t="shared" si="8"/>
        <v>0.86842105263157898</v>
      </c>
      <c r="AI22" s="77" t="s">
        <v>165</v>
      </c>
      <c r="AJ22" s="77" t="s">
        <v>155</v>
      </c>
      <c r="AK22" s="27">
        <f t="shared" si="2"/>
        <v>0.95</v>
      </c>
      <c r="AL22" s="83"/>
      <c r="AM22" s="79">
        <f t="shared" si="9"/>
        <v>0</v>
      </c>
      <c r="AN22" s="77"/>
      <c r="AO22" s="77"/>
      <c r="AP22" s="35">
        <f t="shared" si="3"/>
        <v>0.95</v>
      </c>
      <c r="AQ22" s="35">
        <f>(W22*25%)+(AB22*25%)</f>
        <v>0.375</v>
      </c>
      <c r="AR22" s="79">
        <f t="shared" si="4"/>
        <v>0.39473684210526316</v>
      </c>
      <c r="AS22" s="50" t="s">
        <v>166</v>
      </c>
    </row>
    <row r="23" spans="1:45" s="29" customFormat="1" ht="113.25" customHeight="1">
      <c r="A23" s="77">
        <v>4</v>
      </c>
      <c r="B23" s="77" t="s">
        <v>52</v>
      </c>
      <c r="C23" s="77" t="s">
        <v>167</v>
      </c>
      <c r="D23" s="77" t="s">
        <v>168</v>
      </c>
      <c r="E23" s="4">
        <f t="shared" si="0"/>
        <v>4.7058823529411764E-2</v>
      </c>
      <c r="F23" s="77" t="s">
        <v>84</v>
      </c>
      <c r="G23" s="77" t="s">
        <v>169</v>
      </c>
      <c r="H23" s="77" t="s">
        <v>170</v>
      </c>
      <c r="I23" s="77"/>
      <c r="J23" s="77" t="s">
        <v>171</v>
      </c>
      <c r="K23" s="77" t="s">
        <v>172</v>
      </c>
      <c r="L23" s="9">
        <v>960</v>
      </c>
      <c r="M23" s="9">
        <v>960</v>
      </c>
      <c r="N23" s="9">
        <v>960</v>
      </c>
      <c r="O23" s="9">
        <v>960</v>
      </c>
      <c r="P23" s="10">
        <f t="shared" ref="P23:P29" si="10">SUM(L23:O23)</f>
        <v>3840</v>
      </c>
      <c r="Q23" s="77" t="s">
        <v>100</v>
      </c>
      <c r="R23" s="77" t="s">
        <v>173</v>
      </c>
      <c r="S23" s="77" t="s">
        <v>174</v>
      </c>
      <c r="T23" s="77" t="s">
        <v>63</v>
      </c>
      <c r="U23" s="77" t="s">
        <v>174</v>
      </c>
      <c r="V23" s="36">
        <f t="shared" si="5"/>
        <v>960</v>
      </c>
      <c r="W23" s="86">
        <v>1297</v>
      </c>
      <c r="X23" s="81">
        <v>1</v>
      </c>
      <c r="Y23" s="82" t="s">
        <v>175</v>
      </c>
      <c r="Z23" s="82" t="s">
        <v>176</v>
      </c>
      <c r="AA23" s="36">
        <f t="shared" si="6"/>
        <v>960</v>
      </c>
      <c r="AB23" s="87">
        <v>5076</v>
      </c>
      <c r="AC23" s="79">
        <f t="shared" si="7"/>
        <v>1</v>
      </c>
      <c r="AD23" s="50" t="s">
        <v>177</v>
      </c>
      <c r="AE23" s="50" t="s">
        <v>178</v>
      </c>
      <c r="AF23" s="9">
        <f t="shared" si="1"/>
        <v>960</v>
      </c>
      <c r="AG23" s="88">
        <v>5541</v>
      </c>
      <c r="AH23" s="79">
        <f t="shared" si="8"/>
        <v>1</v>
      </c>
      <c r="AI23" s="77" t="s">
        <v>179</v>
      </c>
      <c r="AJ23" s="77" t="s">
        <v>180</v>
      </c>
      <c r="AK23" s="30">
        <f t="shared" si="2"/>
        <v>960</v>
      </c>
      <c r="AL23" s="88"/>
      <c r="AM23" s="79">
        <f t="shared" si="9"/>
        <v>0</v>
      </c>
      <c r="AN23" s="77"/>
      <c r="AO23" s="77"/>
      <c r="AP23" s="36">
        <f t="shared" si="3"/>
        <v>3840</v>
      </c>
      <c r="AQ23" s="52">
        <f>W23+AB23</f>
        <v>6373</v>
      </c>
      <c r="AR23" s="79">
        <f t="shared" si="4"/>
        <v>1</v>
      </c>
      <c r="AS23" s="50" t="s">
        <v>181</v>
      </c>
    </row>
    <row r="24" spans="1:45" s="29" customFormat="1" ht="165">
      <c r="A24" s="77">
        <v>4</v>
      </c>
      <c r="B24" s="77" t="s">
        <v>52</v>
      </c>
      <c r="C24" s="77" t="s">
        <v>167</v>
      </c>
      <c r="D24" s="77" t="s">
        <v>182</v>
      </c>
      <c r="E24" s="4">
        <f t="shared" si="0"/>
        <v>4.7058823529411764E-2</v>
      </c>
      <c r="F24" s="77" t="s">
        <v>55</v>
      </c>
      <c r="G24" s="77" t="s">
        <v>183</v>
      </c>
      <c r="H24" s="77" t="s">
        <v>184</v>
      </c>
      <c r="I24" s="77"/>
      <c r="J24" s="77" t="s">
        <v>171</v>
      </c>
      <c r="K24" s="77" t="s">
        <v>185</v>
      </c>
      <c r="L24" s="9">
        <v>480</v>
      </c>
      <c r="M24" s="9">
        <v>480</v>
      </c>
      <c r="N24" s="9">
        <v>480</v>
      </c>
      <c r="O24" s="9">
        <v>480</v>
      </c>
      <c r="P24" s="10">
        <f t="shared" si="10"/>
        <v>1920</v>
      </c>
      <c r="Q24" s="77" t="s">
        <v>100</v>
      </c>
      <c r="R24" s="77" t="s">
        <v>185</v>
      </c>
      <c r="S24" s="77" t="s">
        <v>174</v>
      </c>
      <c r="T24" s="77" t="s">
        <v>63</v>
      </c>
      <c r="U24" s="77" t="s">
        <v>174</v>
      </c>
      <c r="V24" s="36">
        <f t="shared" si="5"/>
        <v>480</v>
      </c>
      <c r="W24" s="86">
        <v>554</v>
      </c>
      <c r="X24" s="81">
        <v>1</v>
      </c>
      <c r="Y24" s="82" t="s">
        <v>186</v>
      </c>
      <c r="Z24" s="82" t="s">
        <v>187</v>
      </c>
      <c r="AA24" s="36">
        <f t="shared" si="6"/>
        <v>480</v>
      </c>
      <c r="AB24" s="87">
        <v>1646</v>
      </c>
      <c r="AC24" s="79">
        <f t="shared" si="7"/>
        <v>1</v>
      </c>
      <c r="AD24" s="50" t="s">
        <v>188</v>
      </c>
      <c r="AE24" s="50" t="s">
        <v>189</v>
      </c>
      <c r="AF24" s="9">
        <f t="shared" si="1"/>
        <v>480</v>
      </c>
      <c r="AG24" s="88">
        <v>904</v>
      </c>
      <c r="AH24" s="79">
        <f t="shared" si="8"/>
        <v>1</v>
      </c>
      <c r="AI24" s="77" t="s">
        <v>190</v>
      </c>
      <c r="AJ24" s="77" t="s">
        <v>191</v>
      </c>
      <c r="AK24" s="30">
        <f t="shared" si="2"/>
        <v>480</v>
      </c>
      <c r="AL24" s="88"/>
      <c r="AM24" s="79">
        <f t="shared" si="9"/>
        <v>0</v>
      </c>
      <c r="AN24" s="77"/>
      <c r="AO24" s="77"/>
      <c r="AP24" s="36">
        <f t="shared" si="3"/>
        <v>1920</v>
      </c>
      <c r="AQ24" s="52">
        <f>W24+AB24</f>
        <v>2200</v>
      </c>
      <c r="AR24" s="79">
        <f t="shared" si="4"/>
        <v>1</v>
      </c>
      <c r="AS24" s="50" t="s">
        <v>192</v>
      </c>
    </row>
    <row r="25" spans="1:45" s="29" customFormat="1" ht="126.75" customHeight="1">
      <c r="A25" s="77">
        <v>4</v>
      </c>
      <c r="B25" s="77" t="s">
        <v>52</v>
      </c>
      <c r="C25" s="77" t="s">
        <v>167</v>
      </c>
      <c r="D25" s="77" t="s">
        <v>193</v>
      </c>
      <c r="E25" s="4">
        <f t="shared" si="0"/>
        <v>4.7058823529411764E-2</v>
      </c>
      <c r="F25" s="77" t="s">
        <v>55</v>
      </c>
      <c r="G25" s="77" t="s">
        <v>194</v>
      </c>
      <c r="H25" s="77" t="s">
        <v>195</v>
      </c>
      <c r="I25" s="77"/>
      <c r="J25" s="77" t="s">
        <v>171</v>
      </c>
      <c r="K25" s="77" t="s">
        <v>196</v>
      </c>
      <c r="L25" s="11">
        <v>37</v>
      </c>
      <c r="M25" s="11">
        <v>62</v>
      </c>
      <c r="N25" s="11">
        <v>62</v>
      </c>
      <c r="O25" s="11">
        <v>42</v>
      </c>
      <c r="P25" s="10">
        <f t="shared" si="10"/>
        <v>203</v>
      </c>
      <c r="Q25" s="77" t="s">
        <v>100</v>
      </c>
      <c r="R25" s="77" t="s">
        <v>197</v>
      </c>
      <c r="S25" s="77" t="s">
        <v>198</v>
      </c>
      <c r="T25" s="77" t="s">
        <v>63</v>
      </c>
      <c r="U25" s="77" t="s">
        <v>198</v>
      </c>
      <c r="V25" s="36">
        <f t="shared" si="5"/>
        <v>37</v>
      </c>
      <c r="W25" s="86">
        <v>0</v>
      </c>
      <c r="X25" s="81">
        <f>W25/V25</f>
        <v>0</v>
      </c>
      <c r="Y25" s="82" t="s">
        <v>199</v>
      </c>
      <c r="Z25" s="82" t="s">
        <v>200</v>
      </c>
      <c r="AA25" s="36">
        <f t="shared" si="6"/>
        <v>62</v>
      </c>
      <c r="AB25" s="87">
        <v>4</v>
      </c>
      <c r="AC25" s="79">
        <f t="shared" si="7"/>
        <v>6.4516129032258063E-2</v>
      </c>
      <c r="AD25" s="85" t="s">
        <v>201</v>
      </c>
      <c r="AE25" s="85" t="s">
        <v>202</v>
      </c>
      <c r="AF25" s="9">
        <f t="shared" si="1"/>
        <v>62</v>
      </c>
      <c r="AG25" s="88">
        <v>23</v>
      </c>
      <c r="AH25" s="79">
        <f t="shared" si="8"/>
        <v>0.37096774193548387</v>
      </c>
      <c r="AI25" s="77" t="s">
        <v>203</v>
      </c>
      <c r="AJ25" s="77" t="s">
        <v>204</v>
      </c>
      <c r="AK25" s="30">
        <f t="shared" si="2"/>
        <v>42</v>
      </c>
      <c r="AL25" s="88"/>
      <c r="AM25" s="79">
        <f t="shared" si="9"/>
        <v>0</v>
      </c>
      <c r="AN25" s="77"/>
      <c r="AO25" s="77"/>
      <c r="AP25" s="36">
        <f t="shared" si="3"/>
        <v>203</v>
      </c>
      <c r="AQ25" s="52">
        <f>W25+AB25</f>
        <v>4</v>
      </c>
      <c r="AR25" s="79">
        <f t="shared" si="4"/>
        <v>1.9704433497536946E-2</v>
      </c>
      <c r="AS25" s="50" t="s">
        <v>205</v>
      </c>
    </row>
    <row r="26" spans="1:45" s="29" customFormat="1" ht="130.5" customHeight="1">
      <c r="A26" s="77">
        <v>4</v>
      </c>
      <c r="B26" s="77" t="s">
        <v>52</v>
      </c>
      <c r="C26" s="77" t="s">
        <v>167</v>
      </c>
      <c r="D26" s="77" t="s">
        <v>206</v>
      </c>
      <c r="E26" s="4">
        <f t="shared" si="0"/>
        <v>4.7058823529411764E-2</v>
      </c>
      <c r="F26" s="77" t="s">
        <v>84</v>
      </c>
      <c r="G26" s="77" t="s">
        <v>207</v>
      </c>
      <c r="H26" s="77" t="s">
        <v>208</v>
      </c>
      <c r="I26" s="77"/>
      <c r="J26" s="77" t="s">
        <v>171</v>
      </c>
      <c r="K26" s="77" t="s">
        <v>197</v>
      </c>
      <c r="L26" s="11">
        <v>70</v>
      </c>
      <c r="M26" s="11">
        <v>70</v>
      </c>
      <c r="N26" s="11">
        <v>75</v>
      </c>
      <c r="O26" s="11">
        <v>70</v>
      </c>
      <c r="P26" s="10">
        <f t="shared" si="10"/>
        <v>285</v>
      </c>
      <c r="Q26" s="77" t="s">
        <v>100</v>
      </c>
      <c r="R26" s="77" t="s">
        <v>197</v>
      </c>
      <c r="S26" s="77" t="s">
        <v>198</v>
      </c>
      <c r="T26" s="77" t="s">
        <v>63</v>
      </c>
      <c r="U26" s="77" t="s">
        <v>198</v>
      </c>
      <c r="V26" s="36">
        <f t="shared" si="5"/>
        <v>70</v>
      </c>
      <c r="W26" s="86">
        <v>0</v>
      </c>
      <c r="X26" s="81">
        <f>W26/V26</f>
        <v>0</v>
      </c>
      <c r="Y26" s="82" t="s">
        <v>209</v>
      </c>
      <c r="Z26" s="82" t="s">
        <v>210</v>
      </c>
      <c r="AA26" s="36">
        <f t="shared" si="6"/>
        <v>70</v>
      </c>
      <c r="AB26" s="87">
        <v>1</v>
      </c>
      <c r="AC26" s="79">
        <f t="shared" si="7"/>
        <v>1.4285714285714285E-2</v>
      </c>
      <c r="AD26" s="50" t="s">
        <v>211</v>
      </c>
      <c r="AE26" s="50" t="s">
        <v>212</v>
      </c>
      <c r="AF26" s="9">
        <f t="shared" si="1"/>
        <v>75</v>
      </c>
      <c r="AG26" s="88">
        <v>125</v>
      </c>
      <c r="AH26" s="79">
        <f t="shared" si="8"/>
        <v>1</v>
      </c>
      <c r="AI26" s="77" t="s">
        <v>213</v>
      </c>
      <c r="AJ26" s="77" t="s">
        <v>214</v>
      </c>
      <c r="AK26" s="30">
        <f t="shared" si="2"/>
        <v>70</v>
      </c>
      <c r="AL26" s="88"/>
      <c r="AM26" s="79">
        <f t="shared" si="9"/>
        <v>0</v>
      </c>
      <c r="AN26" s="77"/>
      <c r="AO26" s="77"/>
      <c r="AP26" s="36">
        <f t="shared" si="3"/>
        <v>285</v>
      </c>
      <c r="AQ26" s="44">
        <v>1</v>
      </c>
      <c r="AR26" s="79">
        <f t="shared" si="4"/>
        <v>3.5087719298245615E-3</v>
      </c>
      <c r="AS26" s="50" t="s">
        <v>215</v>
      </c>
    </row>
    <row r="27" spans="1:45" s="29" customFormat="1" ht="261" customHeight="1">
      <c r="A27" s="77">
        <v>4</v>
      </c>
      <c r="B27" s="77" t="s">
        <v>52</v>
      </c>
      <c r="C27" s="77" t="s">
        <v>167</v>
      </c>
      <c r="D27" s="77" t="s">
        <v>216</v>
      </c>
      <c r="E27" s="4">
        <f t="shared" si="0"/>
        <v>4.7058823529411764E-2</v>
      </c>
      <c r="F27" s="77" t="s">
        <v>84</v>
      </c>
      <c r="G27" s="77" t="s">
        <v>217</v>
      </c>
      <c r="H27" s="77" t="s">
        <v>218</v>
      </c>
      <c r="I27" s="77"/>
      <c r="J27" s="77" t="s">
        <v>171</v>
      </c>
      <c r="K27" s="77" t="s">
        <v>219</v>
      </c>
      <c r="L27" s="11">
        <v>12</v>
      </c>
      <c r="M27" s="11">
        <v>13</v>
      </c>
      <c r="N27" s="11">
        <v>14</v>
      </c>
      <c r="O27" s="11">
        <v>12</v>
      </c>
      <c r="P27" s="10">
        <f t="shared" si="10"/>
        <v>51</v>
      </c>
      <c r="Q27" s="77" t="s">
        <v>100</v>
      </c>
      <c r="R27" s="77" t="s">
        <v>220</v>
      </c>
      <c r="S27" s="77" t="s">
        <v>221</v>
      </c>
      <c r="T27" s="77" t="s">
        <v>63</v>
      </c>
      <c r="U27" s="77" t="s">
        <v>220</v>
      </c>
      <c r="V27" s="36">
        <f t="shared" si="5"/>
        <v>12</v>
      </c>
      <c r="W27" s="86">
        <v>12</v>
      </c>
      <c r="X27" s="81">
        <v>1</v>
      </c>
      <c r="Y27" s="82" t="s">
        <v>222</v>
      </c>
      <c r="Z27" s="82" t="s">
        <v>223</v>
      </c>
      <c r="AA27" s="36">
        <f t="shared" si="6"/>
        <v>13</v>
      </c>
      <c r="AB27" s="87">
        <v>13</v>
      </c>
      <c r="AC27" s="79">
        <f t="shared" si="7"/>
        <v>1</v>
      </c>
      <c r="AD27" s="50" t="s">
        <v>224</v>
      </c>
      <c r="AE27" s="50" t="s">
        <v>225</v>
      </c>
      <c r="AF27" s="9">
        <f t="shared" si="1"/>
        <v>14</v>
      </c>
      <c r="AG27" s="88">
        <v>14</v>
      </c>
      <c r="AH27" s="79">
        <f t="shared" si="8"/>
        <v>1</v>
      </c>
      <c r="AI27" s="77" t="s">
        <v>226</v>
      </c>
      <c r="AJ27" s="77" t="s">
        <v>227</v>
      </c>
      <c r="AK27" s="30">
        <f t="shared" si="2"/>
        <v>12</v>
      </c>
      <c r="AL27" s="88"/>
      <c r="AM27" s="79">
        <f t="shared" si="9"/>
        <v>0</v>
      </c>
      <c r="AN27" s="77"/>
      <c r="AO27" s="77"/>
      <c r="AP27" s="36">
        <f t="shared" si="3"/>
        <v>51</v>
      </c>
      <c r="AQ27" s="52">
        <f>W27+AB27</f>
        <v>25</v>
      </c>
      <c r="AR27" s="79">
        <f t="shared" si="4"/>
        <v>0.49019607843137253</v>
      </c>
      <c r="AS27" s="50" t="s">
        <v>228</v>
      </c>
    </row>
    <row r="28" spans="1:45" s="29" customFormat="1" ht="342.75" customHeight="1">
      <c r="A28" s="77">
        <v>4</v>
      </c>
      <c r="B28" s="77" t="s">
        <v>52</v>
      </c>
      <c r="C28" s="77" t="s">
        <v>167</v>
      </c>
      <c r="D28" s="77" t="s">
        <v>229</v>
      </c>
      <c r="E28" s="4">
        <f t="shared" si="0"/>
        <v>4.7058823529411764E-2</v>
      </c>
      <c r="F28" s="77" t="s">
        <v>84</v>
      </c>
      <c r="G28" s="77" t="s">
        <v>230</v>
      </c>
      <c r="H28" s="77" t="s">
        <v>231</v>
      </c>
      <c r="I28" s="77"/>
      <c r="J28" s="77" t="s">
        <v>171</v>
      </c>
      <c r="K28" s="77" t="s">
        <v>219</v>
      </c>
      <c r="L28" s="11">
        <v>14</v>
      </c>
      <c r="M28" s="11">
        <v>15</v>
      </c>
      <c r="N28" s="11">
        <v>15</v>
      </c>
      <c r="O28" s="11">
        <v>15</v>
      </c>
      <c r="P28" s="10">
        <f t="shared" si="10"/>
        <v>59</v>
      </c>
      <c r="Q28" s="77" t="s">
        <v>100</v>
      </c>
      <c r="R28" s="77" t="s">
        <v>220</v>
      </c>
      <c r="S28" s="77" t="s">
        <v>221</v>
      </c>
      <c r="T28" s="77" t="s">
        <v>63</v>
      </c>
      <c r="U28" s="77" t="s">
        <v>220</v>
      </c>
      <c r="V28" s="36">
        <f t="shared" si="5"/>
        <v>14</v>
      </c>
      <c r="W28" s="86">
        <v>14</v>
      </c>
      <c r="X28" s="81">
        <v>1</v>
      </c>
      <c r="Y28" s="82" t="s">
        <v>232</v>
      </c>
      <c r="Z28" s="82" t="s">
        <v>233</v>
      </c>
      <c r="AA28" s="36">
        <f t="shared" si="6"/>
        <v>15</v>
      </c>
      <c r="AB28" s="87">
        <v>15</v>
      </c>
      <c r="AC28" s="79">
        <f t="shared" si="7"/>
        <v>1</v>
      </c>
      <c r="AD28" s="50" t="s">
        <v>234</v>
      </c>
      <c r="AE28" s="50" t="s">
        <v>235</v>
      </c>
      <c r="AF28" s="9">
        <f t="shared" si="1"/>
        <v>15</v>
      </c>
      <c r="AG28" s="88">
        <v>15</v>
      </c>
      <c r="AH28" s="79">
        <f t="shared" si="8"/>
        <v>1</v>
      </c>
      <c r="AI28" s="77" t="s">
        <v>236</v>
      </c>
      <c r="AJ28" s="77" t="s">
        <v>237</v>
      </c>
      <c r="AK28" s="30">
        <f t="shared" si="2"/>
        <v>15</v>
      </c>
      <c r="AL28" s="88"/>
      <c r="AM28" s="79">
        <f t="shared" si="9"/>
        <v>0</v>
      </c>
      <c r="AN28" s="77"/>
      <c r="AO28" s="77"/>
      <c r="AP28" s="36">
        <f t="shared" si="3"/>
        <v>59</v>
      </c>
      <c r="AQ28" s="52">
        <f>W28+AB28</f>
        <v>29</v>
      </c>
      <c r="AR28" s="79">
        <f t="shared" si="4"/>
        <v>0.49152542372881358</v>
      </c>
      <c r="AS28" s="50" t="s">
        <v>238</v>
      </c>
    </row>
    <row r="29" spans="1:45" s="29" customFormat="1" ht="234" customHeight="1">
      <c r="A29" s="77">
        <v>4</v>
      </c>
      <c r="B29" s="77" t="s">
        <v>52</v>
      </c>
      <c r="C29" s="77" t="s">
        <v>167</v>
      </c>
      <c r="D29" s="77" t="s">
        <v>239</v>
      </c>
      <c r="E29" s="4">
        <f>+((1/17)*80%)/100%</f>
        <v>4.7058823529411764E-2</v>
      </c>
      <c r="F29" s="77" t="s">
        <v>84</v>
      </c>
      <c r="G29" s="77" t="s">
        <v>240</v>
      </c>
      <c r="H29" s="77" t="s">
        <v>241</v>
      </c>
      <c r="I29" s="77"/>
      <c r="J29" s="77" t="s">
        <v>171</v>
      </c>
      <c r="K29" s="77" t="s">
        <v>219</v>
      </c>
      <c r="L29" s="11">
        <v>7</v>
      </c>
      <c r="M29" s="11">
        <v>10</v>
      </c>
      <c r="N29" s="11">
        <v>9</v>
      </c>
      <c r="O29" s="11">
        <v>8</v>
      </c>
      <c r="P29" s="10">
        <f t="shared" si="10"/>
        <v>34</v>
      </c>
      <c r="Q29" s="77" t="s">
        <v>100</v>
      </c>
      <c r="R29" s="77" t="s">
        <v>220</v>
      </c>
      <c r="S29" s="77" t="s">
        <v>221</v>
      </c>
      <c r="T29" s="77" t="s">
        <v>63</v>
      </c>
      <c r="U29" s="77" t="s">
        <v>220</v>
      </c>
      <c r="V29" s="36">
        <f t="shared" si="5"/>
        <v>7</v>
      </c>
      <c r="W29" s="86">
        <v>7</v>
      </c>
      <c r="X29" s="81">
        <v>1</v>
      </c>
      <c r="Y29" s="82" t="s">
        <v>242</v>
      </c>
      <c r="Z29" s="82" t="s">
        <v>243</v>
      </c>
      <c r="AA29" s="36">
        <f t="shared" si="6"/>
        <v>10</v>
      </c>
      <c r="AB29" s="87">
        <v>10</v>
      </c>
      <c r="AC29" s="79">
        <f t="shared" si="7"/>
        <v>1</v>
      </c>
      <c r="AD29" s="50" t="s">
        <v>244</v>
      </c>
      <c r="AE29" s="50" t="s">
        <v>245</v>
      </c>
      <c r="AF29" s="9">
        <f t="shared" si="1"/>
        <v>9</v>
      </c>
      <c r="AG29" s="88">
        <v>9</v>
      </c>
      <c r="AH29" s="79">
        <f t="shared" si="8"/>
        <v>1</v>
      </c>
      <c r="AI29" s="77" t="s">
        <v>246</v>
      </c>
      <c r="AJ29" s="77" t="s">
        <v>247</v>
      </c>
      <c r="AK29" s="30">
        <f t="shared" si="2"/>
        <v>8</v>
      </c>
      <c r="AL29" s="88"/>
      <c r="AM29" s="79">
        <f t="shared" si="9"/>
        <v>0</v>
      </c>
      <c r="AN29" s="77"/>
      <c r="AO29" s="77"/>
      <c r="AP29" s="36">
        <f t="shared" si="3"/>
        <v>34</v>
      </c>
      <c r="AQ29" s="52">
        <f>W29+AB29</f>
        <v>17</v>
      </c>
      <c r="AR29" s="79">
        <f t="shared" si="4"/>
        <v>0.5</v>
      </c>
      <c r="AS29" s="50" t="s">
        <v>248</v>
      </c>
    </row>
    <row r="30" spans="1:45" s="32" customFormat="1" ht="15.75">
      <c r="A30" s="12"/>
      <c r="B30" s="12"/>
      <c r="C30" s="12"/>
      <c r="D30" s="13" t="s">
        <v>249</v>
      </c>
      <c r="E30" s="14">
        <f>SUM(E13:E29)</f>
        <v>0.80000000000000027</v>
      </c>
      <c r="F30" s="12"/>
      <c r="G30" s="12"/>
      <c r="H30" s="12"/>
      <c r="I30" s="12"/>
      <c r="J30" s="12"/>
      <c r="K30" s="12"/>
      <c r="L30" s="14"/>
      <c r="M30" s="14"/>
      <c r="N30" s="14"/>
      <c r="O30" s="14"/>
      <c r="P30" s="14"/>
      <c r="Q30" s="12"/>
      <c r="R30" s="12"/>
      <c r="S30" s="12"/>
      <c r="T30" s="12"/>
      <c r="U30" s="12"/>
      <c r="V30" s="37"/>
      <c r="W30" s="37"/>
      <c r="X30" s="37">
        <f>AVERAGE(X13:X29)*80%</f>
        <v>0.46693520467836258</v>
      </c>
      <c r="Y30" s="47"/>
      <c r="Z30" s="47"/>
      <c r="AA30" s="64"/>
      <c r="AB30" s="89"/>
      <c r="AC30" s="90">
        <f>AVERAGE(AC13:AC29)*80%</f>
        <v>0.5776358816395829</v>
      </c>
      <c r="AD30" s="58"/>
      <c r="AE30" s="58"/>
      <c r="AF30" s="14"/>
      <c r="AG30" s="89"/>
      <c r="AH30" s="89" t="e">
        <f>AVERAGE(AH13:AH29)*80%</f>
        <v>#DIV/0!</v>
      </c>
      <c r="AI30" s="12"/>
      <c r="AJ30" s="12"/>
      <c r="AK30" s="31"/>
      <c r="AL30" s="89"/>
      <c r="AM30" s="89">
        <f>AVERAGE(AM13:AM29)*80%</f>
        <v>0</v>
      </c>
      <c r="AN30" s="12"/>
      <c r="AO30" s="12"/>
      <c r="AP30" s="37"/>
      <c r="AQ30" s="37"/>
      <c r="AR30" s="67">
        <f>AVERAGE(AR13:AR29)*80%</f>
        <v>0.28082710285448115</v>
      </c>
      <c r="AS30" s="47"/>
    </row>
    <row r="31" spans="1:45" ht="273.75" customHeight="1">
      <c r="A31" s="15">
        <v>7</v>
      </c>
      <c r="B31" s="15" t="s">
        <v>250</v>
      </c>
      <c r="C31" s="15" t="s">
        <v>251</v>
      </c>
      <c r="D31" s="15" t="s">
        <v>252</v>
      </c>
      <c r="E31" s="16">
        <v>0.04</v>
      </c>
      <c r="F31" s="15" t="s">
        <v>253</v>
      </c>
      <c r="G31" s="15" t="s">
        <v>254</v>
      </c>
      <c r="H31" s="15" t="s">
        <v>255</v>
      </c>
      <c r="I31" s="15"/>
      <c r="J31" s="17" t="s">
        <v>256</v>
      </c>
      <c r="K31" s="17" t="s">
        <v>257</v>
      </c>
      <c r="L31" s="18">
        <v>0</v>
      </c>
      <c r="M31" s="18">
        <v>0.8</v>
      </c>
      <c r="N31" s="18">
        <v>0</v>
      </c>
      <c r="O31" s="18">
        <v>0.8</v>
      </c>
      <c r="P31" s="18">
        <v>0.8</v>
      </c>
      <c r="Q31" s="15" t="s">
        <v>100</v>
      </c>
      <c r="R31" s="15" t="s">
        <v>258</v>
      </c>
      <c r="S31" s="15" t="s">
        <v>259</v>
      </c>
      <c r="T31" s="15" t="s">
        <v>260</v>
      </c>
      <c r="U31" s="15" t="s">
        <v>261</v>
      </c>
      <c r="V31" s="38" t="s">
        <v>65</v>
      </c>
      <c r="W31" s="38" t="s">
        <v>65</v>
      </c>
      <c r="X31" s="38" t="s">
        <v>65</v>
      </c>
      <c r="Y31" s="38" t="s">
        <v>66</v>
      </c>
      <c r="Z31" s="38" t="s">
        <v>65</v>
      </c>
      <c r="AA31" s="38">
        <f t="shared" si="6"/>
        <v>0.8</v>
      </c>
      <c r="AB31" s="91">
        <v>0.73</v>
      </c>
      <c r="AC31" s="54">
        <f>IF(AB31/AA31&gt;100%,100%,AB31/AA31)</f>
        <v>0.91249999999999998</v>
      </c>
      <c r="AD31" s="48" t="s">
        <v>262</v>
      </c>
      <c r="AE31" s="48" t="s">
        <v>263</v>
      </c>
      <c r="AF31" s="16">
        <f t="shared" si="1"/>
        <v>0</v>
      </c>
      <c r="AG31" s="92" t="s">
        <v>65</v>
      </c>
      <c r="AH31" s="93"/>
      <c r="AI31" s="15" t="s">
        <v>264</v>
      </c>
      <c r="AJ31" s="15" t="s">
        <v>65</v>
      </c>
      <c r="AK31" s="16">
        <f t="shared" si="2"/>
        <v>0.8</v>
      </c>
      <c r="AL31" s="92"/>
      <c r="AM31" s="93"/>
      <c r="AN31" s="15"/>
      <c r="AO31" s="15"/>
      <c r="AP31" s="39">
        <f t="shared" si="3"/>
        <v>0.8</v>
      </c>
      <c r="AQ31" s="39">
        <f>(AB31*50%)</f>
        <v>0.36499999999999999</v>
      </c>
      <c r="AR31" s="40">
        <f t="shared" si="4"/>
        <v>0.45624999999999999</v>
      </c>
      <c r="AS31" s="61" t="s">
        <v>265</v>
      </c>
    </row>
    <row r="32" spans="1:45" ht="120">
      <c r="A32" s="15">
        <v>7</v>
      </c>
      <c r="B32" s="15" t="s">
        <v>250</v>
      </c>
      <c r="C32" s="15" t="s">
        <v>251</v>
      </c>
      <c r="D32" s="15" t="s">
        <v>266</v>
      </c>
      <c r="E32" s="16">
        <v>0.04</v>
      </c>
      <c r="F32" s="15" t="s">
        <v>253</v>
      </c>
      <c r="G32" s="15" t="s">
        <v>267</v>
      </c>
      <c r="H32" s="15" t="s">
        <v>268</v>
      </c>
      <c r="I32" s="15"/>
      <c r="J32" s="17" t="s">
        <v>256</v>
      </c>
      <c r="K32" s="17" t="s">
        <v>269</v>
      </c>
      <c r="L32" s="19">
        <v>1</v>
      </c>
      <c r="M32" s="19">
        <v>1</v>
      </c>
      <c r="N32" s="19">
        <v>1</v>
      </c>
      <c r="O32" s="19">
        <v>1</v>
      </c>
      <c r="P32" s="19">
        <v>1</v>
      </c>
      <c r="Q32" s="15" t="s">
        <v>100</v>
      </c>
      <c r="R32" s="15" t="s">
        <v>270</v>
      </c>
      <c r="S32" s="15" t="s">
        <v>271</v>
      </c>
      <c r="T32" s="15" t="s">
        <v>272</v>
      </c>
      <c r="U32" s="15" t="s">
        <v>273</v>
      </c>
      <c r="V32" s="38">
        <f>L32</f>
        <v>1</v>
      </c>
      <c r="W32" s="39">
        <v>1</v>
      </c>
      <c r="X32" s="39">
        <v>1</v>
      </c>
      <c r="Y32" s="48" t="s">
        <v>274</v>
      </c>
      <c r="Z32" s="48" t="s">
        <v>275</v>
      </c>
      <c r="AA32" s="38">
        <f t="shared" si="6"/>
        <v>1</v>
      </c>
      <c r="AB32" s="91">
        <v>1</v>
      </c>
      <c r="AC32" s="54">
        <f>IF(AB32/AA32&gt;100%,100%,AB32/AA32)</f>
        <v>1</v>
      </c>
      <c r="AD32" s="48" t="s">
        <v>276</v>
      </c>
      <c r="AE32" s="48" t="s">
        <v>277</v>
      </c>
      <c r="AF32" s="16">
        <f t="shared" si="1"/>
        <v>1</v>
      </c>
      <c r="AG32" s="103">
        <v>1</v>
      </c>
      <c r="AH32" s="93"/>
      <c r="AI32" s="15" t="s">
        <v>278</v>
      </c>
      <c r="AJ32" s="15" t="s">
        <v>279</v>
      </c>
      <c r="AK32" s="16">
        <f t="shared" si="2"/>
        <v>1</v>
      </c>
      <c r="AL32" s="92"/>
      <c r="AM32" s="93"/>
      <c r="AN32" s="15"/>
      <c r="AO32" s="15"/>
      <c r="AP32" s="39">
        <f t="shared" si="3"/>
        <v>1</v>
      </c>
      <c r="AQ32" s="39">
        <v>0.5</v>
      </c>
      <c r="AR32" s="40">
        <f t="shared" si="4"/>
        <v>0.5</v>
      </c>
      <c r="AS32" s="48" t="s">
        <v>280</v>
      </c>
    </row>
    <row r="33" spans="1:45" ht="177" customHeight="1">
      <c r="A33" s="15">
        <v>7</v>
      </c>
      <c r="B33" s="15" t="s">
        <v>250</v>
      </c>
      <c r="C33" s="15" t="s">
        <v>281</v>
      </c>
      <c r="D33" s="15" t="s">
        <v>282</v>
      </c>
      <c r="E33" s="16">
        <v>0.04</v>
      </c>
      <c r="F33" s="15" t="s">
        <v>253</v>
      </c>
      <c r="G33" s="15" t="s">
        <v>283</v>
      </c>
      <c r="H33" s="15" t="s">
        <v>284</v>
      </c>
      <c r="I33" s="15"/>
      <c r="J33" s="17" t="s">
        <v>256</v>
      </c>
      <c r="K33" s="17" t="s">
        <v>285</v>
      </c>
      <c r="L33" s="19">
        <v>0</v>
      </c>
      <c r="M33" s="19">
        <v>1</v>
      </c>
      <c r="N33" s="19">
        <v>1</v>
      </c>
      <c r="O33" s="19">
        <v>1</v>
      </c>
      <c r="P33" s="19">
        <v>1</v>
      </c>
      <c r="Q33" s="15" t="s">
        <v>100</v>
      </c>
      <c r="R33" s="15" t="s">
        <v>286</v>
      </c>
      <c r="S33" s="15" t="s">
        <v>287</v>
      </c>
      <c r="T33" s="15" t="s">
        <v>288</v>
      </c>
      <c r="U33" s="15" t="s">
        <v>289</v>
      </c>
      <c r="V33" s="38" t="s">
        <v>65</v>
      </c>
      <c r="W33" s="38" t="s">
        <v>65</v>
      </c>
      <c r="X33" s="38" t="s">
        <v>65</v>
      </c>
      <c r="Y33" s="38" t="s">
        <v>66</v>
      </c>
      <c r="Z33" s="38" t="s">
        <v>65</v>
      </c>
      <c r="AA33" s="38">
        <f t="shared" si="6"/>
        <v>1</v>
      </c>
      <c r="AB33" s="91">
        <v>0.97389999999999999</v>
      </c>
      <c r="AC33" s="54">
        <f>IF(AB33/AA33&gt;100%,100%,AB33/AA33)</f>
        <v>0.97389999999999999</v>
      </c>
      <c r="AD33" s="48" t="s">
        <v>290</v>
      </c>
      <c r="AE33" s="48" t="s">
        <v>291</v>
      </c>
      <c r="AF33" s="16">
        <f t="shared" si="1"/>
        <v>1</v>
      </c>
      <c r="AG33" s="103">
        <v>1</v>
      </c>
      <c r="AH33" s="93"/>
      <c r="AI33" s="15" t="s">
        <v>292</v>
      </c>
      <c r="AJ33" s="15" t="s">
        <v>293</v>
      </c>
      <c r="AK33" s="16">
        <f t="shared" si="2"/>
        <v>1</v>
      </c>
      <c r="AL33" s="92"/>
      <c r="AM33" s="93"/>
      <c r="AN33" s="15"/>
      <c r="AO33" s="15"/>
      <c r="AP33" s="39">
        <f t="shared" si="3"/>
        <v>1</v>
      </c>
      <c r="AQ33" s="54">
        <f>(97.39%*33.3%)</f>
        <v>0.32430869999999995</v>
      </c>
      <c r="AR33" s="40">
        <f t="shared" si="4"/>
        <v>0.32430869999999995</v>
      </c>
      <c r="AS33" s="48" t="s">
        <v>290</v>
      </c>
    </row>
    <row r="34" spans="1:45" ht="105">
      <c r="A34" s="15">
        <v>7</v>
      </c>
      <c r="B34" s="15" t="s">
        <v>250</v>
      </c>
      <c r="C34" s="15" t="s">
        <v>251</v>
      </c>
      <c r="D34" s="15" t="s">
        <v>294</v>
      </c>
      <c r="E34" s="16">
        <v>0.04</v>
      </c>
      <c r="F34" s="15" t="s">
        <v>253</v>
      </c>
      <c r="G34" s="15" t="s">
        <v>295</v>
      </c>
      <c r="H34" s="15" t="s">
        <v>296</v>
      </c>
      <c r="I34" s="15"/>
      <c r="J34" s="17" t="s">
        <v>256</v>
      </c>
      <c r="K34" s="17" t="s">
        <v>297</v>
      </c>
      <c r="L34" s="19">
        <v>0</v>
      </c>
      <c r="M34" s="19">
        <v>1</v>
      </c>
      <c r="N34" s="19">
        <v>1</v>
      </c>
      <c r="O34" s="19">
        <v>0</v>
      </c>
      <c r="P34" s="19">
        <v>1</v>
      </c>
      <c r="Q34" s="15" t="s">
        <v>100</v>
      </c>
      <c r="R34" s="15" t="s">
        <v>298</v>
      </c>
      <c r="S34" s="15" t="s">
        <v>299</v>
      </c>
      <c r="T34" s="15" t="s">
        <v>272</v>
      </c>
      <c r="U34" s="15" t="s">
        <v>299</v>
      </c>
      <c r="V34" s="38" t="s">
        <v>65</v>
      </c>
      <c r="W34" s="38" t="s">
        <v>65</v>
      </c>
      <c r="X34" s="38" t="s">
        <v>65</v>
      </c>
      <c r="Y34" s="38" t="s">
        <v>66</v>
      </c>
      <c r="Z34" s="38" t="s">
        <v>65</v>
      </c>
      <c r="AA34" s="38">
        <f t="shared" si="6"/>
        <v>1</v>
      </c>
      <c r="AB34" s="91">
        <v>1</v>
      </c>
      <c r="AC34" s="54">
        <f>IF(AB34/AA34&gt;100%,100%,AB34/AA34)</f>
        <v>1</v>
      </c>
      <c r="AD34" s="48" t="s">
        <v>300</v>
      </c>
      <c r="AE34" s="48" t="s">
        <v>301</v>
      </c>
      <c r="AF34" s="16">
        <f t="shared" si="1"/>
        <v>1</v>
      </c>
      <c r="AG34" s="103">
        <v>1</v>
      </c>
      <c r="AH34" s="93"/>
      <c r="AI34" s="15" t="s">
        <v>302</v>
      </c>
      <c r="AJ34" s="15" t="s">
        <v>303</v>
      </c>
      <c r="AK34" s="16">
        <f t="shared" si="2"/>
        <v>0</v>
      </c>
      <c r="AL34" s="92"/>
      <c r="AM34" s="93"/>
      <c r="AN34" s="15"/>
      <c r="AO34" s="15"/>
      <c r="AP34" s="39">
        <f t="shared" si="3"/>
        <v>1</v>
      </c>
      <c r="AQ34" s="39">
        <v>0.5</v>
      </c>
      <c r="AR34" s="40">
        <f t="shared" si="4"/>
        <v>0.5</v>
      </c>
      <c r="AS34" s="48" t="s">
        <v>300</v>
      </c>
    </row>
    <row r="35" spans="1:45" ht="120">
      <c r="A35" s="15">
        <v>5</v>
      </c>
      <c r="B35" s="15" t="s">
        <v>304</v>
      </c>
      <c r="C35" s="15" t="s">
        <v>305</v>
      </c>
      <c r="D35" s="15" t="s">
        <v>306</v>
      </c>
      <c r="E35" s="16">
        <v>0.04</v>
      </c>
      <c r="F35" s="15" t="s">
        <v>253</v>
      </c>
      <c r="G35" s="15" t="s">
        <v>307</v>
      </c>
      <c r="H35" s="15" t="s">
        <v>308</v>
      </c>
      <c r="I35" s="15"/>
      <c r="J35" s="17" t="s">
        <v>309</v>
      </c>
      <c r="K35" s="17" t="s">
        <v>310</v>
      </c>
      <c r="L35" s="18">
        <v>0.33</v>
      </c>
      <c r="M35" s="18">
        <v>0.67</v>
      </c>
      <c r="N35" s="18">
        <v>1</v>
      </c>
      <c r="O35" s="18">
        <v>0</v>
      </c>
      <c r="P35" s="18">
        <v>1</v>
      </c>
      <c r="Q35" s="15" t="s">
        <v>100</v>
      </c>
      <c r="R35" s="15" t="s">
        <v>311</v>
      </c>
      <c r="S35" s="15" t="s">
        <v>312</v>
      </c>
      <c r="T35" s="15" t="s">
        <v>313</v>
      </c>
      <c r="U35" s="15" t="s">
        <v>312</v>
      </c>
      <c r="V35" s="38">
        <f>L35</f>
        <v>0.33</v>
      </c>
      <c r="W35" s="40">
        <v>0.90920000000000001</v>
      </c>
      <c r="X35" s="40">
        <v>0.90920000000000001</v>
      </c>
      <c r="Y35" s="48" t="s">
        <v>314</v>
      </c>
      <c r="Z35" s="48" t="s">
        <v>315</v>
      </c>
      <c r="AA35" s="38">
        <f t="shared" si="6"/>
        <v>0.67</v>
      </c>
      <c r="AB35" s="91">
        <v>0.96099999999999997</v>
      </c>
      <c r="AC35" s="54">
        <f>IF(AB35/AA35&gt;100%,100%,AB35/AA35)</f>
        <v>1</v>
      </c>
      <c r="AD35" s="48" t="s">
        <v>316</v>
      </c>
      <c r="AE35" s="48" t="s">
        <v>317</v>
      </c>
      <c r="AF35" s="16">
        <f t="shared" si="1"/>
        <v>1</v>
      </c>
      <c r="AG35" s="103">
        <v>0.5</v>
      </c>
      <c r="AH35" s="93"/>
      <c r="AI35" s="15" t="s">
        <v>318</v>
      </c>
      <c r="AJ35" s="15" t="s">
        <v>319</v>
      </c>
      <c r="AK35" s="16">
        <f t="shared" si="2"/>
        <v>0</v>
      </c>
      <c r="AL35" s="92"/>
      <c r="AM35" s="93"/>
      <c r="AN35" s="15"/>
      <c r="AO35" s="15"/>
      <c r="AP35" s="39">
        <f t="shared" si="3"/>
        <v>1</v>
      </c>
      <c r="AQ35" s="91">
        <v>0.96099999999999997</v>
      </c>
      <c r="AR35" s="40">
        <f t="shared" si="4"/>
        <v>0.96099999999999997</v>
      </c>
      <c r="AS35" s="48" t="s">
        <v>320</v>
      </c>
    </row>
    <row r="36" spans="1:45" s="32" customFormat="1" ht="15.75">
      <c r="A36" s="12"/>
      <c r="B36" s="12"/>
      <c r="C36" s="12"/>
      <c r="D36" s="20" t="s">
        <v>321</v>
      </c>
      <c r="E36" s="21">
        <f>SUM(E31:E35)</f>
        <v>0.2</v>
      </c>
      <c r="F36" s="20"/>
      <c r="G36" s="20"/>
      <c r="H36" s="20"/>
      <c r="I36" s="20"/>
      <c r="J36" s="20"/>
      <c r="K36" s="20"/>
      <c r="L36" s="22">
        <f>AVERAGE(L32:L35)</f>
        <v>0.33250000000000002</v>
      </c>
      <c r="M36" s="22">
        <f>AVERAGE(M32:M35)</f>
        <v>0.91749999999999998</v>
      </c>
      <c r="N36" s="22">
        <f>AVERAGE(N32:N35)</f>
        <v>1</v>
      </c>
      <c r="O36" s="22">
        <f>AVERAGE(O32:O35)</f>
        <v>0.5</v>
      </c>
      <c r="P36" s="22">
        <f>AVERAGE(P32:P35)</f>
        <v>1</v>
      </c>
      <c r="Q36" s="20"/>
      <c r="R36" s="12"/>
      <c r="S36" s="12"/>
      <c r="T36" s="12"/>
      <c r="U36" s="12"/>
      <c r="V36" s="41"/>
      <c r="W36" s="41"/>
      <c r="X36" s="41">
        <f>AVERAGE(X31:X35)*20%</f>
        <v>0.19092000000000001</v>
      </c>
      <c r="Y36" s="47"/>
      <c r="Z36" s="47"/>
      <c r="AA36" s="65"/>
      <c r="AB36" s="94"/>
      <c r="AC36" s="95">
        <f>AVERAGE(AC31:AC35)*20%</f>
        <v>0.19545600000000002</v>
      </c>
      <c r="AD36" s="58"/>
      <c r="AE36" s="58"/>
      <c r="AF36" s="22"/>
      <c r="AG36" s="96"/>
      <c r="AH36" s="97" t="e">
        <f>AVERAGE(AH31:AH35)*20%</f>
        <v>#DIV/0!</v>
      </c>
      <c r="AI36" s="12"/>
      <c r="AJ36" s="12"/>
      <c r="AK36" s="22"/>
      <c r="AL36" s="96"/>
      <c r="AM36" s="97" t="e">
        <f>AVERAGE(AM31:AM35)*20%</f>
        <v>#DIV/0!</v>
      </c>
      <c r="AN36" s="12"/>
      <c r="AO36" s="12"/>
      <c r="AP36" s="41"/>
      <c r="AQ36" s="41"/>
      <c r="AR36" s="68">
        <f>AVERAGE(AR31:AR35)*20%</f>
        <v>0.10966234800000002</v>
      </c>
      <c r="AS36" s="47"/>
    </row>
    <row r="37" spans="1:45" s="33" customFormat="1" ht="18.75">
      <c r="A37" s="23"/>
      <c r="B37" s="23"/>
      <c r="C37" s="23"/>
      <c r="D37" s="24" t="s">
        <v>322</v>
      </c>
      <c r="E37" s="25">
        <f>E36+E30</f>
        <v>1.0000000000000002</v>
      </c>
      <c r="F37" s="23"/>
      <c r="G37" s="23"/>
      <c r="H37" s="23"/>
      <c r="I37" s="23"/>
      <c r="J37" s="23"/>
      <c r="K37" s="23"/>
      <c r="L37" s="26">
        <f>L36*$E$36</f>
        <v>6.6500000000000004E-2</v>
      </c>
      <c r="M37" s="26">
        <f>M36*$E$36</f>
        <v>0.1835</v>
      </c>
      <c r="N37" s="26">
        <f>N36*$E$36</f>
        <v>0.2</v>
      </c>
      <c r="O37" s="26">
        <f>O36*$E$36</f>
        <v>0.1</v>
      </c>
      <c r="P37" s="26">
        <f>P36*$E$36</f>
        <v>0.2</v>
      </c>
      <c r="Q37" s="23"/>
      <c r="R37" s="23"/>
      <c r="S37" s="23"/>
      <c r="T37" s="23"/>
      <c r="U37" s="23"/>
      <c r="V37" s="42"/>
      <c r="W37" s="42"/>
      <c r="X37" s="51">
        <f>X30+X36</f>
        <v>0.65785520467836256</v>
      </c>
      <c r="Y37" s="49"/>
      <c r="Z37" s="49"/>
      <c r="AA37" s="66"/>
      <c r="AB37" s="98"/>
      <c r="AC37" s="99">
        <f>AC30+AC36</f>
        <v>0.77309188163958287</v>
      </c>
      <c r="AD37" s="59"/>
      <c r="AE37" s="59"/>
      <c r="AF37" s="26"/>
      <c r="AG37" s="100"/>
      <c r="AH37" s="101" t="e">
        <f>AH30+AH36</f>
        <v>#DIV/0!</v>
      </c>
      <c r="AI37" s="23"/>
      <c r="AJ37" s="23"/>
      <c r="AK37" s="26"/>
      <c r="AL37" s="100"/>
      <c r="AM37" s="101" t="e">
        <f>AM30+AM36</f>
        <v>#DIV/0!</v>
      </c>
      <c r="AN37" s="23"/>
      <c r="AO37" s="23"/>
      <c r="AP37" s="42"/>
      <c r="AQ37" s="42"/>
      <c r="AR37" s="69">
        <f>AR30+AR36</f>
        <v>0.39048945085448117</v>
      </c>
      <c r="AS37" s="49"/>
    </row>
  </sheetData>
  <sheetProtection formatColumns="0" formatRows="0" selectLockedCells="1" autoFilter="0" selectUnlockedCells="1"/>
  <mergeCells count="24">
    <mergeCell ref="AP10:AS10"/>
    <mergeCell ref="AP11:AS11"/>
    <mergeCell ref="V10:Z10"/>
    <mergeCell ref="F4:K4"/>
    <mergeCell ref="H5:K5"/>
    <mergeCell ref="H6:K6"/>
    <mergeCell ref="H7:K7"/>
    <mergeCell ref="H8:K8"/>
    <mergeCell ref="Q10:U11"/>
    <mergeCell ref="V11:Z11"/>
    <mergeCell ref="AA11:AE11"/>
    <mergeCell ref="AF11:AJ11"/>
    <mergeCell ref="AK11:AO11"/>
    <mergeCell ref="AK10:AO10"/>
    <mergeCell ref="AF10:AJ10"/>
    <mergeCell ref="AA10:AE10"/>
    <mergeCell ref="A10:B11"/>
    <mergeCell ref="C10:C12"/>
    <mergeCell ref="D10:P11"/>
    <mergeCell ref="A1:K1"/>
    <mergeCell ref="L1:P1"/>
    <mergeCell ref="A2:P2"/>
    <mergeCell ref="A4:B8"/>
    <mergeCell ref="C4:D8"/>
  </mergeCells>
  <dataValidations count="4">
    <dataValidation allowBlank="1" showInputMessage="1" showErrorMessage="1" error="Escriba un texto " promptTitle="Cualquier contenido" sqref="F13:F29" xr:uid="{00000000-0002-0000-0000-000000000000}"/>
    <dataValidation type="textLength" operator="lessThanOrEqual" allowBlank="1" showInputMessage="1" showErrorMessage="1" error="Por favor ingresar menos de 2.500 caracteres, incluyendo espacios." prompt="Recuerde que este campo tiene máximo 2.500 caracteres, incluyendo espacios. " sqref="Y15:Y29" xr:uid="{00000000-0002-0000-0000-000001000000}">
      <formula1>2500</formula1>
    </dataValidation>
    <dataValidation type="textLength" operator="lessThanOrEqual" allowBlank="1" showInputMessage="1" showErrorMessage="1" error="Por favor ingresar menos de 2.500 caracteres, incluyendo espacios." prompt="Recuerde que este campo tiene máximo 2.500 caracteres, incluyendo espacios." sqref="Y32" xr:uid="{00000000-0002-0000-0000-000002000000}">
      <formula1>2500</formula1>
    </dataValidation>
    <dataValidation type="textLength" operator="lessThanOrEqual" allowBlank="1" showInputMessage="1" showErrorMessage="1" error="Por favor ingresar menos de 2.500 caracteres, incluyendo espacios." sqref="W32:X32 Z15:Z29 Z35 W35:X35 Z32 W15:X29" xr:uid="{00000000-0002-0000-0000-000003000000}">
      <formula1>2500</formula1>
    </dataValidation>
  </dataValidations>
  <hyperlinks>
    <hyperlink ref="AE33" r:id="rId1" xr:uid="{38E38900-B403-4F44-9FBB-750D6124E5B4}"/>
  </hyperlinks>
  <pageMargins left="0.7" right="0.7" top="0.75" bottom="0.75" header="0.3" footer="0.3"/>
  <pageSetup paperSize="9" scale="43" orientation="portrait" r:id="rId2"/>
  <colBreaks count="1" manualBreakCount="1">
    <brk id="12" max="1048575" man="1"/>
  </colBreaks>
  <ignoredErrors>
    <ignoredError sqref="M36:P36" formulaRange="1"/>
  </ignoredErrors>
  <drawing r:id="rId3"/>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liliana casas</dc:creator>
  <cp:keywords/>
  <dc:description/>
  <cp:lastModifiedBy>Maryury Patricia Oñate Martinez</cp:lastModifiedBy>
  <cp:revision/>
  <dcterms:created xsi:type="dcterms:W3CDTF">2021-01-25T18:44:53Z</dcterms:created>
  <dcterms:modified xsi:type="dcterms:W3CDTF">2021-11-18T15:53:14Z</dcterms:modified>
  <cp:category/>
  <cp:contentStatus/>
</cp:coreProperties>
</file>