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UISA\Downloads\"/>
    </mc:Choice>
  </mc:AlternateContent>
  <bookViews>
    <workbookView xWindow="-120" yWindow="-120" windowWidth="29040" windowHeight="1584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9" i="1" l="1"/>
  <c r="AM17" i="1"/>
  <c r="AQ20" i="1"/>
  <c r="AQ21" i="1"/>
  <c r="AG38" i="1"/>
  <c r="AQ22" i="1"/>
  <c r="AP25" i="1"/>
  <c r="AP26" i="1"/>
  <c r="AP27" i="1"/>
  <c r="AQ35" i="1"/>
  <c r="AQ38" i="1" l="1"/>
  <c r="AQ36" i="1"/>
  <c r="AQ34" i="1"/>
  <c r="AQ33" i="1"/>
  <c r="AQ32" i="1"/>
  <c r="AQ26" i="1"/>
  <c r="AQ24" i="1"/>
  <c r="AQ29" i="1"/>
  <c r="AQ30" i="1"/>
  <c r="AQ25" i="1"/>
  <c r="AQ27" i="1"/>
  <c r="AQ28" i="1"/>
  <c r="X18" i="1"/>
  <c r="X17" i="1"/>
  <c r="W19" i="1"/>
  <c r="X19" i="1" s="1"/>
  <c r="AP38" i="1"/>
  <c r="AK38" i="1"/>
  <c r="AM38" i="1" s="1"/>
  <c r="AF38" i="1"/>
  <c r="AH38" i="1" s="1"/>
  <c r="AA38" i="1"/>
  <c r="AC38" i="1" s="1"/>
  <c r="X38" i="1"/>
  <c r="AP37" i="1"/>
  <c r="AR37" i="1" s="1"/>
  <c r="X37" i="1"/>
  <c r="AP36" i="1"/>
  <c r="AK36" i="1"/>
  <c r="AM36" i="1" s="1"/>
  <c r="AA36" i="1"/>
  <c r="AC36" i="1" s="1"/>
  <c r="AP35" i="1"/>
  <c r="AR35" i="1" s="1"/>
  <c r="AK35" i="1"/>
  <c r="AF35" i="1"/>
  <c r="AH35" i="1" s="1"/>
  <c r="AA35" i="1"/>
  <c r="X35" i="1"/>
  <c r="AP34" i="1"/>
  <c r="AR34" i="1" s="1"/>
  <c r="AK34" i="1"/>
  <c r="AM34" i="1" s="1"/>
  <c r="AF34" i="1"/>
  <c r="AH34" i="1" s="1"/>
  <c r="AA34" i="1"/>
  <c r="AC34" i="1" s="1"/>
  <c r="AP33" i="1"/>
  <c r="AK33" i="1"/>
  <c r="AM33" i="1" s="1"/>
  <c r="AF33" i="1"/>
  <c r="AH33" i="1" s="1"/>
  <c r="AA33" i="1"/>
  <c r="AC33" i="1" s="1"/>
  <c r="X33" i="1"/>
  <c r="X39" i="1" s="1"/>
  <c r="AP32" i="1"/>
  <c r="AK32" i="1"/>
  <c r="AM32" i="1" s="1"/>
  <c r="AA32" i="1"/>
  <c r="AC32" i="1" s="1"/>
  <c r="P30" i="1"/>
  <c r="P29" i="1"/>
  <c r="P28" i="1"/>
  <c r="P27" i="1"/>
  <c r="P26" i="1"/>
  <c r="P25" i="1"/>
  <c r="P24" i="1"/>
  <c r="AR33" i="1" l="1"/>
  <c r="AR32" i="1"/>
  <c r="AR38" i="1"/>
  <c r="AR36" i="1"/>
  <c r="AP15" i="1"/>
  <c r="AR15" i="1" s="1"/>
  <c r="AK15" i="1"/>
  <c r="AM15" i="1" s="1"/>
  <c r="AM39" i="1"/>
  <c r="AP30" i="1"/>
  <c r="AR30" i="1" s="1"/>
  <c r="AP29" i="1"/>
  <c r="AR29" i="1" s="1"/>
  <c r="AP28" i="1"/>
  <c r="AR28" i="1" s="1"/>
  <c r="AR27" i="1"/>
  <c r="AR26" i="1"/>
  <c r="AR25" i="1"/>
  <c r="AP24" i="1"/>
  <c r="AR24" i="1" s="1"/>
  <c r="AP23" i="1"/>
  <c r="AR23" i="1" s="1"/>
  <c r="AP22" i="1"/>
  <c r="AP21" i="1"/>
  <c r="AR21" i="1" s="1"/>
  <c r="AP20" i="1"/>
  <c r="AP19" i="1"/>
  <c r="AR19" i="1" s="1"/>
  <c r="AP18" i="1"/>
  <c r="AR18" i="1" s="1"/>
  <c r="AP17" i="1"/>
  <c r="AR17" i="1" s="1"/>
  <c r="AP16" i="1"/>
  <c r="AR16"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K18" i="1"/>
  <c r="AM18" i="1" s="1"/>
  <c r="AK17" i="1"/>
  <c r="AK16" i="1"/>
  <c r="AM16" i="1" s="1"/>
  <c r="AH39" i="1"/>
  <c r="AF30" i="1"/>
  <c r="AH30" i="1" s="1"/>
  <c r="AF29" i="1"/>
  <c r="AH29" i="1" s="1"/>
  <c r="AF28" i="1"/>
  <c r="AH28" i="1" s="1"/>
  <c r="AF27" i="1"/>
  <c r="AH27" i="1" s="1"/>
  <c r="AF26" i="1"/>
  <c r="AH26" i="1" s="1"/>
  <c r="AF25" i="1"/>
  <c r="AH25" i="1" s="1"/>
  <c r="AF24" i="1"/>
  <c r="AH24" i="1" s="1"/>
  <c r="AF23" i="1"/>
  <c r="AF22" i="1"/>
  <c r="AH22" i="1" s="1"/>
  <c r="AF21" i="1"/>
  <c r="AH21" i="1" s="1"/>
  <c r="AF20" i="1"/>
  <c r="AH20" i="1" s="1"/>
  <c r="AF19" i="1"/>
  <c r="AH19" i="1" s="1"/>
  <c r="AF18" i="1"/>
  <c r="AH18" i="1" s="1"/>
  <c r="AF17" i="1"/>
  <c r="AH17" i="1" s="1"/>
  <c r="AF16" i="1"/>
  <c r="AH16" i="1" s="1"/>
  <c r="AF15" i="1"/>
  <c r="AC39" i="1"/>
  <c r="AA30" i="1"/>
  <c r="AC30" i="1" s="1"/>
  <c r="AA29" i="1"/>
  <c r="AC29" i="1" s="1"/>
  <c r="AA28" i="1"/>
  <c r="AC28" i="1" s="1"/>
  <c r="AA27" i="1"/>
  <c r="AC27" i="1" s="1"/>
  <c r="AA26" i="1"/>
  <c r="AC26" i="1" s="1"/>
  <c r="AA25" i="1"/>
  <c r="AC25" i="1" s="1"/>
  <c r="AA24" i="1"/>
  <c r="AC24" i="1" s="1"/>
  <c r="AA23" i="1"/>
  <c r="AA22" i="1"/>
  <c r="AC22" i="1" s="1"/>
  <c r="AA21" i="1"/>
  <c r="AC21" i="1" s="1"/>
  <c r="AA20" i="1"/>
  <c r="AC20" i="1" s="1"/>
  <c r="AA19" i="1"/>
  <c r="AC19" i="1" s="1"/>
  <c r="AA18" i="1"/>
  <c r="AC18" i="1" s="1"/>
  <c r="AA17" i="1"/>
  <c r="AC17" i="1" s="1"/>
  <c r="AA16" i="1"/>
  <c r="AC16" i="1" s="1"/>
  <c r="AA15" i="1"/>
  <c r="V30" i="1"/>
  <c r="X30" i="1" s="1"/>
  <c r="V29" i="1"/>
  <c r="X29" i="1" s="1"/>
  <c r="V28" i="1"/>
  <c r="X28" i="1" s="1"/>
  <c r="V27" i="1"/>
  <c r="X27" i="1" s="1"/>
  <c r="V26" i="1"/>
  <c r="X26" i="1" s="1"/>
  <c r="V25" i="1"/>
  <c r="X25" i="1" s="1"/>
  <c r="V24" i="1"/>
  <c r="X24" i="1" s="1"/>
  <c r="V22" i="1"/>
  <c r="V21" i="1"/>
  <c r="X21" i="1" s="1"/>
  <c r="V20" i="1"/>
  <c r="X16" i="1"/>
  <c r="AC31" i="1" l="1"/>
  <c r="AC40" i="1" s="1"/>
  <c r="AR39" i="1"/>
  <c r="X31" i="1"/>
  <c r="X40" i="1" s="1"/>
  <c r="AM31" i="1"/>
  <c r="AM40" i="1" s="1"/>
  <c r="AR31" i="1"/>
  <c r="AH31" i="1"/>
  <c r="AH40" i="1" s="1"/>
  <c r="AR40" i="1" l="1"/>
</calcChain>
</file>

<file path=xl/comments1.xml><?xml version="1.0" encoding="utf-8"?>
<comments xmlns="http://schemas.openxmlformats.org/spreadsheetml/2006/main">
  <authors>
    <author>Yamile Espinosa Galindo</author>
  </authors>
  <commentList>
    <comment ref="F4" authorId="0" shapeId="0">
      <text>
        <r>
          <rPr>
            <b/>
            <sz val="9"/>
            <color indexed="81"/>
            <rFont val="Tahoma"/>
            <family val="2"/>
          </rPr>
          <t>Cuadro que resume los cambios realizados de una versión a otra</t>
        </r>
      </text>
    </comment>
    <comment ref="F5" authorId="0" shapeId="0">
      <text>
        <r>
          <rPr>
            <b/>
            <sz val="9"/>
            <color indexed="81"/>
            <rFont val="Tahoma"/>
            <family val="2"/>
          </rPr>
          <t xml:space="preserve">Número consecutivo de la versión generada </t>
        </r>
      </text>
    </comment>
    <comment ref="G5" authorId="0" shapeId="0">
      <text>
        <r>
          <rPr>
            <b/>
            <sz val="9"/>
            <color indexed="81"/>
            <rFont val="Tahoma"/>
            <family val="2"/>
          </rPr>
          <t>Fecha de la versión generada</t>
        </r>
      </text>
    </comment>
    <comment ref="H5" authorId="0" shapeId="0">
      <text>
        <r>
          <rPr>
            <b/>
            <sz val="9"/>
            <color indexed="81"/>
            <rFont val="Tahoma"/>
            <family val="2"/>
          </rPr>
          <t>Breve descripción del cambio realizado en la nueva versión</t>
        </r>
      </text>
    </comment>
    <comment ref="C12" authorId="0" shapeId="0">
      <text>
        <r>
          <rPr>
            <b/>
            <sz val="9"/>
            <color indexed="81"/>
            <rFont val="Tahoma"/>
            <family val="2"/>
          </rPr>
          <t>Indique el nombre del proceso al cual está asociada la meta</t>
        </r>
      </text>
    </comment>
    <comment ref="A14" authorId="0" shapeId="0">
      <text>
        <r>
          <rPr>
            <b/>
            <sz val="9"/>
            <color indexed="81"/>
            <rFont val="Tahoma"/>
            <family val="2"/>
          </rPr>
          <t>Incluya el número del objetivo estratégico, de acuerdo con lo adoptado en el Plan Estratégico Institucional</t>
        </r>
      </text>
    </comment>
    <comment ref="B14" authorId="0" shapeId="0">
      <text>
        <r>
          <rPr>
            <b/>
            <sz val="9"/>
            <color indexed="81"/>
            <rFont val="Tahoma"/>
            <family val="2"/>
          </rPr>
          <t>Incluya el objetivo estratégico, de acuerdo con lo adoptado en el Plan Estratégico Institucional, al cual se asocia la meta</t>
        </r>
      </text>
    </comment>
    <comment ref="D14" authorId="0" shapeId="0">
      <text>
        <r>
          <rPr>
            <b/>
            <sz val="9"/>
            <color indexed="81"/>
            <rFont val="Tahoma"/>
            <family val="2"/>
          </rPr>
          <t>Escriba el número de la meta, en orden consecutivo</t>
        </r>
      </text>
    </comment>
    <comment ref="E14" authorId="0" shapeId="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text>
        <r>
          <rPr>
            <b/>
            <sz val="9"/>
            <color indexed="81"/>
            <rFont val="Tahoma"/>
            <family val="2"/>
          </rPr>
          <t xml:space="preserve">Seleccione la opción que corresponda
</t>
        </r>
      </text>
    </comment>
    <comment ref="G14" authorId="0" shapeId="0">
      <text>
        <r>
          <rPr>
            <b/>
            <sz val="9"/>
            <color indexed="81"/>
            <rFont val="Tahoma"/>
            <family val="2"/>
          </rPr>
          <t>Indique un nombre corto que refleje lo que pretende medir. 
Ej. Porcentaje de giros acumulados</t>
        </r>
      </text>
    </comment>
    <comment ref="H14" authorId="0" shapeId="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text>
        <r>
          <rPr>
            <b/>
            <sz val="9"/>
            <color indexed="81"/>
            <rFont val="Tahoma"/>
            <family val="2"/>
          </rPr>
          <t xml:space="preserve">Indique la magnitud programada para el trimestre. </t>
        </r>
      </text>
    </comment>
    <comment ref="M14" authorId="0" shapeId="0">
      <text>
        <r>
          <rPr>
            <b/>
            <sz val="9"/>
            <color indexed="81"/>
            <rFont val="Tahoma"/>
            <family val="2"/>
          </rPr>
          <t xml:space="preserve">Indique la magnitud programada para el trimestre. </t>
        </r>
      </text>
    </comment>
    <comment ref="N14" authorId="0" shapeId="0">
      <text>
        <r>
          <rPr>
            <b/>
            <sz val="9"/>
            <color indexed="81"/>
            <rFont val="Tahoma"/>
            <family val="2"/>
          </rPr>
          <t xml:space="preserve">Indique la magnitud programada para el trimestre. </t>
        </r>
      </text>
    </comment>
    <comment ref="O14" authorId="0" shapeId="0">
      <text>
        <r>
          <rPr>
            <b/>
            <sz val="9"/>
            <color indexed="81"/>
            <rFont val="Tahoma"/>
            <family val="2"/>
          </rPr>
          <t xml:space="preserve">Indique la magnitud programada para el trimestre. </t>
        </r>
      </text>
    </comment>
    <comment ref="P14" authorId="0" shapeId="0">
      <text>
        <r>
          <rPr>
            <b/>
            <sz val="9"/>
            <color indexed="81"/>
            <rFont val="Tahoma"/>
            <family val="2"/>
          </rPr>
          <t>Indique la programación total de la vigencia. 
Debe ser coherente con la meta.</t>
        </r>
      </text>
    </comment>
    <comment ref="Q14" authorId="0" shapeId="0">
      <text>
        <r>
          <rPr>
            <b/>
            <sz val="9"/>
            <color indexed="81"/>
            <rFont val="Tahoma"/>
            <family val="2"/>
          </rPr>
          <t xml:space="preserve">Indique el tipo de indicador: 
- Eficancia 
- Eficiencia 
- Efectividad </t>
        </r>
      </text>
    </comment>
    <comment ref="R14" authorId="0" shapeId="0">
      <text>
        <r>
          <rPr>
            <b/>
            <sz val="9"/>
            <color indexed="81"/>
            <rFont val="Tahoma"/>
            <family val="2"/>
          </rPr>
          <t>Indique la evidencia a presentar del cumplimiento de la meta. Se debe redactar de forma concreta y coherente con la meta</t>
        </r>
      </text>
    </comment>
    <comment ref="S14" authorId="0" shapeId="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text>
        <r>
          <rPr>
            <b/>
            <sz val="9"/>
            <color indexed="81"/>
            <rFont val="Tahoma"/>
            <family val="2"/>
          </rPr>
          <t>Indique el área y grupo de trabajo (si se tiene), responsable de cumplir o ejecutar la meta</t>
        </r>
      </text>
    </comment>
    <comment ref="U14" authorId="0" shapeId="0">
      <text>
        <r>
          <rPr>
            <b/>
            <sz val="9"/>
            <color indexed="81"/>
            <rFont val="Tahoma"/>
            <family val="2"/>
          </rPr>
          <t>Indique el nombre de la dependencia responsable de reportar trimestralmente la meta a la OAP</t>
        </r>
      </text>
    </comment>
    <comment ref="V14" authorId="0" shapeId="0">
      <text>
        <r>
          <rPr>
            <b/>
            <sz val="9"/>
            <color indexed="81"/>
            <rFont val="Tahoma"/>
            <family val="2"/>
          </rPr>
          <t>Indique la magnitud programada</t>
        </r>
      </text>
    </comment>
    <comment ref="W14" authorId="0" shapeId="0">
      <text>
        <r>
          <rPr>
            <b/>
            <sz val="9"/>
            <color indexed="81"/>
            <rFont val="Tahoma"/>
            <family val="2"/>
          </rPr>
          <t>Indique la magnitud ejecutada. Corresponde al resultado de medir el indicador de la meta</t>
        </r>
      </text>
    </comment>
    <comment ref="X14" authorId="0" shapeId="0">
      <text>
        <r>
          <rPr>
            <b/>
            <sz val="9"/>
            <color indexed="81"/>
            <rFont val="Tahoma"/>
            <family val="2"/>
          </rPr>
          <t>Es el resultado porcentual de dividir lo ejecutado vs. lo programado. En caso de sobre ejecución, el resultado máximo es el 100%</t>
        </r>
      </text>
    </comment>
    <comment ref="Y14" authorId="0" shapeId="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text>
        <r>
          <rPr>
            <b/>
            <sz val="9"/>
            <color indexed="81"/>
            <rFont val="Tahoma"/>
            <family val="2"/>
          </rPr>
          <t xml:space="preserve">Indicar el nombre concreto de la evidencia aportada. </t>
        </r>
      </text>
    </comment>
    <comment ref="AA14" authorId="0" shapeId="0">
      <text>
        <r>
          <rPr>
            <b/>
            <sz val="9"/>
            <color indexed="81"/>
            <rFont val="Tahoma"/>
            <family val="2"/>
          </rPr>
          <t>Indique la magnitud programada</t>
        </r>
      </text>
    </comment>
    <comment ref="AB14" authorId="0" shapeId="0">
      <text>
        <r>
          <rPr>
            <b/>
            <sz val="9"/>
            <color indexed="81"/>
            <rFont val="Tahoma"/>
            <family val="2"/>
          </rPr>
          <t>Indique la magnitud ejecutada. Corresponde al resultado de medir el indicador de la meta</t>
        </r>
      </text>
    </comment>
    <comment ref="AC14" authorId="0" shapeId="0">
      <text>
        <r>
          <rPr>
            <b/>
            <sz val="9"/>
            <color indexed="81"/>
            <rFont val="Tahoma"/>
            <family val="2"/>
          </rPr>
          <t>Es el resultado porcentual de dividir lo ejecutado vs. lo programado. En caso de sobre ejecución, el resultado máximo es el 100%</t>
        </r>
      </text>
    </comment>
    <comment ref="AD14" authorId="0" shapeId="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text>
        <r>
          <rPr>
            <b/>
            <sz val="9"/>
            <color indexed="81"/>
            <rFont val="Tahoma"/>
            <family val="2"/>
          </rPr>
          <t xml:space="preserve">Indicar el nombre concreto de la evidencia aportada. </t>
        </r>
      </text>
    </comment>
    <comment ref="AF14" authorId="0" shapeId="0">
      <text>
        <r>
          <rPr>
            <b/>
            <sz val="9"/>
            <color indexed="81"/>
            <rFont val="Tahoma"/>
            <family val="2"/>
          </rPr>
          <t>Indique la magnitud programada</t>
        </r>
      </text>
    </comment>
    <comment ref="AG14" authorId="0" shapeId="0">
      <text>
        <r>
          <rPr>
            <b/>
            <sz val="9"/>
            <color indexed="81"/>
            <rFont val="Tahoma"/>
            <family val="2"/>
          </rPr>
          <t>Indique la magnitud ejecutada. Corresponde al resultado de medir el indicador de la meta</t>
        </r>
      </text>
    </comment>
    <comment ref="AH14" authorId="0" shapeId="0">
      <text>
        <r>
          <rPr>
            <b/>
            <sz val="9"/>
            <color indexed="81"/>
            <rFont val="Tahoma"/>
            <family val="2"/>
          </rPr>
          <t>Es el resultado porcentual de dividir lo ejecutado vs. lo programado. En caso de sobre ejecución, el resultado máximo es el 100%</t>
        </r>
      </text>
    </comment>
    <comment ref="AI14" authorId="0" shapeId="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text>
        <r>
          <rPr>
            <b/>
            <sz val="9"/>
            <color indexed="81"/>
            <rFont val="Tahoma"/>
            <family val="2"/>
          </rPr>
          <t xml:space="preserve">Indicar el nombre concreto de la evidencia aportada. </t>
        </r>
      </text>
    </comment>
    <comment ref="AK14" authorId="0" shapeId="0">
      <text>
        <r>
          <rPr>
            <b/>
            <sz val="9"/>
            <color indexed="81"/>
            <rFont val="Tahoma"/>
            <family val="2"/>
          </rPr>
          <t>Indique la magnitud programada</t>
        </r>
      </text>
    </comment>
    <comment ref="AL14" authorId="0" shapeId="0">
      <text>
        <r>
          <rPr>
            <b/>
            <sz val="9"/>
            <color indexed="81"/>
            <rFont val="Tahoma"/>
            <family val="2"/>
          </rPr>
          <t>Indique la magnitud ejecutada. Corresponde al resultado de medir el indicador de la meta</t>
        </r>
      </text>
    </comment>
    <comment ref="AM14" authorId="0" shapeId="0">
      <text>
        <r>
          <rPr>
            <b/>
            <sz val="9"/>
            <color indexed="81"/>
            <rFont val="Tahoma"/>
            <family val="2"/>
          </rPr>
          <t>Es el resultado porcentual de dividir lo ejecutado vs. lo programado. En caso de sobre ejecución, el resultado máximo es el 100%</t>
        </r>
      </text>
    </comment>
    <comment ref="AN14" authorId="0" shapeId="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text>
        <r>
          <rPr>
            <b/>
            <sz val="9"/>
            <color indexed="81"/>
            <rFont val="Tahoma"/>
            <family val="2"/>
          </rPr>
          <t xml:space="preserve">Indicar el nombre concreto de la evidencia aportada. </t>
        </r>
      </text>
    </comment>
    <comment ref="AP14" authorId="0" shapeId="0">
      <text>
        <r>
          <rPr>
            <b/>
            <sz val="9"/>
            <color indexed="81"/>
            <rFont val="Tahoma"/>
            <family val="2"/>
          </rPr>
          <t>Indique la magnitud total programada para la vigencia</t>
        </r>
      </text>
    </comment>
    <comment ref="AQ14" authorId="0" shapeId="0">
      <text>
        <r>
          <rPr>
            <b/>
            <sz val="9"/>
            <color indexed="81"/>
            <rFont val="Tahoma"/>
            <family val="2"/>
          </rPr>
          <t xml:space="preserve">Indique la magnitud ejecutada acumulada para la vigencia </t>
        </r>
      </text>
    </comment>
    <comment ref="AR14" authorId="0" shapeId="0">
      <text>
        <r>
          <rPr>
            <b/>
            <sz val="9"/>
            <color indexed="81"/>
            <rFont val="Tahoma"/>
            <family val="2"/>
          </rPr>
          <t>Es el resultado porcentual de dividir lo ejecutado vs. lo programado. En caso de sobre ejecución, el resultado máximo es el 100%</t>
        </r>
      </text>
    </comment>
    <comment ref="AS14" authorId="0" shapeId="0">
      <text>
        <r>
          <rPr>
            <b/>
            <sz val="9"/>
            <color indexed="81"/>
            <rFont val="Tahoma"/>
            <family val="2"/>
          </rPr>
          <t>Es la descripción detallada de los avances y logros obtenidos con la ejecución de la meta acumulados para la vigencia</t>
        </r>
      </text>
    </comment>
    <comment ref="E31" authorId="0" shapeId="0">
      <text>
        <r>
          <rPr>
            <b/>
            <sz val="9"/>
            <color indexed="81"/>
            <rFont val="Tahoma"/>
            <family val="2"/>
          </rPr>
          <t>Promedio obtenido para el periodo x 80%</t>
        </r>
      </text>
    </comment>
    <comment ref="E39" authorId="0" shapeId="0">
      <text>
        <r>
          <rPr>
            <b/>
            <sz val="9"/>
            <color indexed="81"/>
            <rFont val="Tahoma"/>
            <family val="2"/>
          </rPr>
          <t>Promedio obtenido en las metas transversales para el periodo x 20%</t>
        </r>
      </text>
    </comment>
    <comment ref="E40" authorId="0" shapeId="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<sst xmlns="http://schemas.openxmlformats.org/spreadsheetml/2006/main" count="679" uniqueCount="318">
  <si>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TEUSAQUILLO</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</si>
  <si>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</si>
  <si>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</si>
  <si>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</si>
  <si>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</si>
  <si>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</si>
  <si>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</si>
  <si>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</si>
  <si>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14681</t>
    </r>
  </si>
  <si>
    <t>10 de mayo de 2024</t>
  </si>
  <si>
    <t>Para el primer trimestre de la vigencia 2024, el Plan de Gestión de la Alcaldía Local alcanzó un nivel de desempeño del 55,80% y del 14,39% acumulado para la vigencia. Se corrige el responsable de reporte.</t>
  </si>
  <si>
    <t>30 de julio de 2024</t>
  </si>
  <si>
    <t>Para el segundo trimestre de la vigencia 2024, el Plan de Gestión de la Alcaldía Local alcanzó un nivel de desempeño del 65,34% y del 37,38% acumulado para la vigenc</t>
  </si>
  <si>
    <t>30 de octubre de 2024</t>
  </si>
  <si>
    <t xml:space="preserve">Para el tercer trimestre de la vigencia 2024, el Plan de Gestión de la Alcaldía Local alcanzó un nivel de desempeño del 78,45% y del 53,69% acumulado para la vigencia </t>
  </si>
  <si>
    <t>31 de enero de 2025</t>
  </si>
  <si>
    <t>Para el cuarto trimestre de la vigencia 2024, el Plan de Gestión de la Alcaldía Local alcanzó un nivel de desempeño del 78,45% y del 53,69%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</si>
  <si>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</si>
  <si>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</si>
  <si>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</si>
  <si>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</si>
  <si>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</si>
  <si>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</si>
  <si>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</si>
  <si>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</si>
  <si>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</si>
  <si>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</si>
  <si>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</si>
  <si>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</si>
  <si>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</si>
  <si>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</si>
  <si>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</si>
  <si>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</si>
  <si>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</si>
  <si>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</si>
  <si>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</si>
  <si>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</si>
  <si>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</si>
  <si>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</si>
  <si>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</si>
  <si>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</si>
  <si>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</si>
  <si>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</si>
  <si>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</si>
  <si>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</si>
  <si>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</si>
  <si>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</si>
  <si>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</si>
  <si>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</si>
  <si>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</si>
  <si>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</si>
  <si>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</si>
  <si>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</si>
  <si>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</si>
  <si>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</si>
  <si>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</si>
  <si>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</si>
  <si>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</si>
  <si>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</si>
  <si>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</si>
  <si>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</si>
  <si>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</si>
  <si>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</si>
  <si>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</si>
  <si>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</si>
  <si>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</si>
  <si>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</si>
  <si>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No programada</t>
  </si>
  <si>
    <t xml:space="preserve">No programada para el primer trimestre 2024. No se realiza reporte dado que se depende de la información de la matriz unificada a la inversión la cual es publicada por la Secretaria de Planeacion y al corte 11 de abril no se encuentra oficialmente en la pagina.
</t>
  </si>
  <si>
    <t xml:space="preserve">Meta no programada </t>
  </si>
  <si>
    <t>Meta no programada</t>
  </si>
  <si>
    <t>Meta no programada para medición en el trimestre</t>
  </si>
  <si>
    <t xml:space="preserve">Meta no porgramada </t>
  </si>
  <si>
    <t>Avance del 63,70% de las metas del Plan de Desarrollo Local acumuladas al 30 de septiembre de 2024 (metas entregadas)</t>
  </si>
  <si>
    <t>Reporte PGAL  2024 IV Trimestre</t>
  </si>
  <si>
    <t>Para el cuarto trimentre de la vigencia 2023 el FDLTeusaquillo consolida un avance de 63 puntos porcentuales de las metas del Plan de Desarrollo Local  acumulada al 30 de septiembre de 2024. Meta no cumplida para la vigencia.</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</si>
  <si>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</si>
  <si>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</si>
  <si>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</si>
  <si>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</si>
  <si>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</si>
  <si>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</si>
  <si>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</si>
  <si>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</si>
  <si>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Se giró $2.699.207.521 del presupuesto comprometido constituido como obligaciones por pagar de la vigencia 2023.
Meta cumplida para 1 trimestre 2024, Porcentaje de giros acumulados de obligaciones por pagar de la vigencia 2023 por encima de lo programado para el trimestre</t>
  </si>
  <si>
    <t>BOGDATA
Reporte DGDL</t>
  </si>
  <si>
    <t>Meta cumplida para el trimestre</t>
  </si>
  <si>
    <t xml:space="preserve">Reporte DGDL </t>
  </si>
  <si>
    <t xml:space="preserve">Se han girado $3.980.446.794 del presupuesto comprometido constituido como obligaciones por pagar de la vigencia 2023.
Meta cumplida para el 3 trimestre 2024, Porcentaje de giros acumulados de obligaciones por pagar de la vigencia 2023 por encima de lo programado para el trimestre"
</t>
  </si>
  <si>
    <t xml:space="preserve">Reporte de metas de la DGDL </t>
  </si>
  <si>
    <t>Se giro el 87,43% del presupuesto comprometido constituido como obligaciones por pagar de la vigencia 2023</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</si>
  <si>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</si>
  <si>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</si>
  <si>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</si>
  <si>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anteriores-9.848.559.713)*100%</t>
  </si>
  <si>
    <t>Se giró $72.882.965 del presupuesto comprometido constituido como obligaciones por pagar de la vigencia 2022 y anteriores.
Meta cumplida para 1 trimestre 2024, Porcentaje de giros acumulados de obligaciones por pagar de la vigencia 2022 y anteriores. Se realizó un giro por $1.408.690.004 del contrato 88 de 2016 que hace parte de los contratos que fueron descontados de los compromisos por tener problemas, por lo tanto se descuenta este valor de los giros acumulados para corregir la distorsión del indicador</t>
  </si>
  <si>
    <t xml:space="preserve">Se han girado $158.049.635 del presupuesto comprometido constituido como obligaciones por pagar de la vigencia 2022 y anteriores.
Meta no cumplida para el 3 trimestre 2024. Porcentaje de giros acumulados de obligaciones por pagar de la vigencia 2022 y anteriores. Se realizó un giro por $1.408.690.004 del contrato 088 de 2016 que hace parte de los contratos que fueron descontados de los compromisos, por lo tanto se descuenta este valor de los giros acumulados para corregir la distorsión del indicador.
</t>
  </si>
  <si>
    <t xml:space="preserve">Se realizó un giro por $1.408.690.004 del contrato 88 de 2016 que hace parte de los contratos que fueron descontados de los compromisos por tener problemas, por lo tanto se descuenta este valor de los giros acumulados para corregir la posible distorsión del indicador
</t>
  </si>
  <si>
    <t>4</t>
  </si>
  <si>
    <r>
      <t xml:space="preserve">Comprometer mínimo el </t>
    </r>
    <r>
      <rPr>
        <sz val="11"/>
        <rFont val="Calibri Light"/>
        <family val="2"/>
        <scheme val="major"/>
      </rPr>
      <t>23</t>
    </r>
    <r>
      <rPr>
        <sz val="11"/>
        <color theme="1"/>
        <rFont val="Calibri Light"/>
        <family val="2"/>
        <scheme val="major"/>
      </rPr>
      <t xml:space="preserve">% al 30 de junio y el </t>
    </r>
    <r>
      <rPr>
        <sz val="11"/>
        <rFont val="Calibri Light"/>
        <family val="2"/>
        <scheme val="major"/>
      </rPr>
      <t>96</t>
    </r>
    <r>
      <rPr>
        <sz val="11"/>
        <color theme="1"/>
        <rFont val="Calibri Light"/>
        <family val="2"/>
        <scheme val="major"/>
      </rPr>
      <t>% al 31 de diciembre del presupuesto de inversión directa de la vigencia 2024</t>
    </r>
  </si>
  <si>
    <t>Porcentaje de compromiso del presupuesto de inversión directa de la vigencia 2024</t>
  </si>
  <si>
    <t>(Valor de RP de inversión directa de la vigencia  / Valor total del presupuesto de inversión directa de la Vigencia)*100</t>
  </si>
  <si>
    <t>Meta con cumplimiento del 12,08%. El porcentaje de avance se deriva principalmente de la contratación de prestación de servicios minima. Esta vigencia es compleja en los compromisos y ejecución de recursos dado que ingresa la nueva administración y el cumplimiento de la meta no se ve al 100% por la falta de personal para el desarrollo de los procesos contractuales y precontractuales de las diferentes lineas de inversión local.</t>
  </si>
  <si>
    <t xml:space="preserve">Meta con avance del 39,90%. El porcentaje de avance se deriva principalmente de la contratación de prestación de servicios. La Alcaldía Local de Teusaquillo ha tenido tres ordenadores de gasto diferentes durante la vigencia, adicionalmente se debe señalar que con el cambio de administración se realiza la discusión y aprobación de un nuevo plan de desarrollo, lo que implica que los procesos contractuales financiados con el presupuesto asignado a los proyectos de inversión deben esperar a las nuevas lineas y directrices.  Sin embargo, para el último semestre se tiene proyectado comprometer la mayoría de los recursos dando cumplimiento a  la meta establecida.
</t>
  </si>
  <si>
    <t>Se compromete el 99,67% al 31 de diciembre del presupuesto de inversión directa de la vigencia 2024</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</si>
  <si>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</si>
  <si>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</si>
  <si>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</si>
  <si>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</si>
  <si>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 xml:space="preserve">Se giró $156.587.859 del presupuesto total  disponible de inversión directa de la vigencia.
El porcentaje de avance se deriva principalmente de la contratación de prestación de servicios minima. Esta vigencia es compleja en los compromisos y ejecución de recursos dado que ingresa la nueva administración y el cumplimiento de la meta no se ve al 100% por la falta de personal para el desarrollo de los procesos contractuales y precontractuales de las diferentes lineas de inversión local
</t>
  </si>
  <si>
    <t>Meta no cumplida para el trimestre</t>
  </si>
  <si>
    <t xml:space="preserve">Se han girado $158.049.635 del presupuesto total  disponible de inversión directa de la vigencia.
En relación con la meta anterior, esta meta cuenta con un avance de 23,25%, menor a la programada    debido a que en la Alcaldía Local de Teusaquillo ha tenido tres ordenadores de gasto diferentes durante la vigencia, adicionalmente se debe señalar que con el cambio de administración se realiza la discusión y aprobación de un nuevo plan de desarrollo, lo que implica que los procesos contractuales financiados con el presupuesto asignado a los proyectos de inversión deben esperar a las nuevas lineas y directrices. </t>
  </si>
  <si>
    <t>Se giro $10.905.139.474 del presupuesto total  disponible de inversión directa de la vigencia.  Se tiene porcentaje de giro de 35,83%, meta no cumplida teniendo en cuenta que el compromiso de los recursos de vigencia 2024 se comprometio en el ultimo trimestre y su pago no se pudo realizar dentro de la vigencia.</t>
  </si>
  <si>
    <t>6</t>
  </si>
  <si>
    <r>
      <t xml:space="preserve">Registrar en el sistema SIPSE Local, el </t>
    </r>
    <r>
      <rPr>
        <sz val="11"/>
        <rFont val="Calibri Light"/>
        <family val="2"/>
        <scheme val="major"/>
      </rPr>
      <t>100</t>
    </r>
    <r>
      <rPr>
        <sz val="11"/>
        <color theme="1"/>
        <rFont val="Calibri Light"/>
        <family val="2"/>
        <scheme val="major"/>
      </rPr>
      <t>% de los contratos publicados en la plataforma SECOP II de la vigencia. (Con excepción de comodatos, procesos de contratos de corredor de seguros, convenios interadministrativos, procesos de contratación por Tienda Virtual)</t>
    </r>
  </si>
  <si>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</si>
  <si>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</si>
  <si>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</si>
  <si>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</si>
  <si>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</si>
  <si>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</si>
  <si>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N/A</t>
  </si>
  <si>
    <t xml:space="preserve">Meta no reportada por la Dirección para la Gestión del Desarrollo Local. </t>
  </si>
  <si>
    <t xml:space="preserve">La DGDL reporto cumplimiento de meta </t>
  </si>
  <si>
    <t xml:space="preserve">Meta no reportada por la DGDL </t>
  </si>
  <si>
    <t>El 90,93% de los contratos se encuentran registrados en Sipse, descontando los contratos que son especificados en el indicador (comodatos, procesos de contratos de corredor de seguros, convenios interadministrativos, procesos de contratación por Tienda Virtual)  y adicionalmente los suceptibles de cambio de base de datos los cuales estan reportados y justificados por parte del FDLT con caso hola N. IM-63528-1-2813 son 22 casos</t>
  </si>
  <si>
    <t>El 95,04% de los contratos se encuentran registrados en Sipse, descontando los contratos que son suceptibles de cambio de base de datos los cuales estan reportados y justificados por parte del FDLT con caso hola N. IM-63528-1-2813</t>
  </si>
  <si>
    <t>7</t>
  </si>
  <si>
    <r>
      <t xml:space="preserve">Lograr que el </t>
    </r>
    <r>
      <rPr>
        <sz val="11"/>
        <rFont val="Calibri Light"/>
        <family val="2"/>
        <scheme val="major"/>
      </rPr>
      <t>100</t>
    </r>
    <r>
      <rPr>
        <sz val="11"/>
        <color theme="1"/>
        <rFont val="Calibri Light"/>
        <family val="2"/>
        <scheme val="major"/>
      </rPr>
      <t>% de los contratos registrados en SIPSE-Local se encuentren, dentro del sistema, en estado “ejecución”</t>
    </r>
  </si>
  <si>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</si>
  <si>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</si>
  <si>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</si>
  <si>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No se evidencia el cargue de contratos en estado "ejecución" en SIPSE Local.</t>
  </si>
  <si>
    <t>El 89,40% de los contratos se encuentran registrados en Sipse, descontando los contratos que son especificados en el indicador (comodatos, procesos de contratos de corredor de seguros, convenios interadministrativos, procesos de contratación por Tienda Virtual)  y adicionalmente los suceptibles de cambio de base de datos los cuales estan reportados y justificados por parte del FDLT con caso hola N. IM-63528-1-2813 son 22 casos</t>
  </si>
  <si>
    <t>El 100% de los contratos cargados en sipse se encuentan en ejecución</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</si>
  <si>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</si>
  <si>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</si>
  <si>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</si>
  <si>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</si>
  <si>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</si>
  <si>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El 100% de los proyectos se encuentran conciliados en modulo de proyectos aplicativo SIPSE</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</si>
  <si>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</si>
  <si>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</si>
  <si>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</si>
  <si>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Alcaldía Local</t>
  </si>
  <si>
    <t>No programada para el primer trimestre 2024</t>
  </si>
  <si>
    <t>No programada para reporte en el III trimestre</t>
  </si>
  <si>
    <t>El 58,06% de los proyectos de inversión se encuentran conciliados</t>
  </si>
  <si>
    <t>Inspección, Vigilancia y Control</t>
  </si>
  <si>
    <t>10</t>
  </si>
  <si>
    <t>Realizar 17.280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</si>
  <si>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</si>
  <si>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</si>
  <si>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</si>
  <si>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</si>
  <si>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</si>
  <si>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</si>
  <si>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</si>
  <si>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</si>
  <si>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2.329 expedientes a cargo de las inspecciones de policía impulsados según memorando N. 20242200112163.</t>
  </si>
  <si>
    <t>Pantallazo aplicativo DGP</t>
  </si>
  <si>
    <t xml:space="preserve">3835 expedientes a cargo de las inspecciones de policía impulsados según memorando N. 20242200214433, </t>
  </si>
  <si>
    <t xml:space="preserve">Reporte meta DGP </t>
  </si>
  <si>
    <t>Al corte  de septiembre registran en el aplicativo 3599 impulsos. faltan para el cumplimiento de la meta del trimestre 990. Rezago de los trimestres anteriores 2683 impulsos. El cumplimiento de esta meta se afectá por no disponibilidad del aplicativo ARCO en periodos importantes que fueron debidamente informados y tambien por movimientos en la planta de personal (inspectores) los cuales estuvieron en disfrute de vacaciones y posteriormente fueron trasladados a otras localidades</t>
  </si>
  <si>
    <t xml:space="preserve">Reporte de metas de la DGP Radicado No 20242200312113 </t>
  </si>
  <si>
    <t xml:space="preserve">1051 expedientes a cargo de las inspecciones de policía impulsados según memorando N. 20252200007533 </t>
  </si>
  <si>
    <t>Memorando 20252200007533 emitido por la DGP</t>
  </si>
  <si>
    <t>11</t>
  </si>
  <si>
    <r>
      <t xml:space="preserve">Proferir </t>
    </r>
    <r>
      <rPr>
        <sz val="11"/>
        <rFont val="Calibri Light"/>
        <family val="2"/>
        <scheme val="major"/>
      </rPr>
      <t>4.080</t>
    </r>
    <r>
      <rPr>
        <sz val="11"/>
        <color theme="1"/>
        <rFont val="Calibri Light"/>
        <family val="2"/>
        <scheme val="major"/>
      </rPr>
      <t xml:space="preserve"> fallos de fondo en primera instancia sobre las actuaciones de policía que se encuentran a cargo de las inspecciones de policía</t>
    </r>
  </si>
  <si>
    <t>Fallos de fondo en primera instancia proferidos</t>
  </si>
  <si>
    <t>Número de Fallos de fondo en primera instancia proferidos</t>
  </si>
  <si>
    <t>Fallos de fondo</t>
  </si>
  <si>
    <t>Reporte de seguimiento de fallos de fondo de actuaciones de policía</t>
  </si>
  <si>
    <t>512 fallos de fondo en primera instancia proferidos según memorando N. 20242200112163</t>
  </si>
  <si>
    <t xml:space="preserve">827 expedientes a cargo de las inspecciones de policía fallados según memorando N. 20242200214433, </t>
  </si>
  <si>
    <t>Se registran en el aplicativo 640 fallos. El cumplimiento de esta meta se afectá por no disponibilidad del aplicativo ARCO en periodos importantes que fueron debidamente informados y tambien por movimientos en la planta de personal (inspectores) los cuales estuvieron en disfrute de vacaciones y posteriormente fueron trasladados a otras localidades</t>
  </si>
  <si>
    <t xml:space="preserve">259 expedientes a cargo de las inspecciones de policía fallados según memorando N. 20252200007533 </t>
  </si>
  <si>
    <t>12</t>
  </si>
  <si>
    <t>Terminar (archivar) 252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</si>
  <si>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</si>
  <si>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</si>
  <si>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</si>
  <si>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</si>
  <si>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</si>
  <si>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Sin avance en primer trimestre vigencia 2024</t>
  </si>
  <si>
    <t xml:space="preserve">la alcaldia alcanzo un cumplimiento de 2 en el trimestre </t>
  </si>
  <si>
    <t>No se registra avances en la vigencia</t>
  </si>
  <si>
    <t>Meta sin avance en el trimestre</t>
  </si>
  <si>
    <t>13</t>
  </si>
  <si>
    <t>Terminar 350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</si>
  <si>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</si>
  <si>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</si>
  <si>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</si>
  <si>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Al corte de septiembre registran en el aplicativo 32 actuaciones administrativas. La cifra no concuerda con lo informado en reporte de la DGP</t>
  </si>
  <si>
    <t>14</t>
  </si>
  <si>
    <t>Realizar 260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</si>
  <si>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</si>
  <si>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</si>
  <si>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</si>
  <si>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</si>
  <si>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</si>
  <si>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Se realizaron 44 IVC  en materia de  integridad del espacio publico</t>
  </si>
  <si>
    <t>Se realizaron 70 ivc en materia de espacio público durante el 2 trimestre 2024- Meta no cumplida</t>
  </si>
  <si>
    <t>Actas de operativos</t>
  </si>
  <si>
    <t>En materia de integridad del espacio público se realizaron 95  IVC, cumpliendo la meta para el trimestre, sin embargo esto no se encuentra reflejado en el aplicativo de la DGP, pese a que las actas se encuentran cargadas.</t>
  </si>
  <si>
    <t xml:space="preserve">Actas opertivos </t>
  </si>
  <si>
    <t>Se realizaron 69 ivc en materia de espacio público durante el VI trimestre 2024- Meta cumplida</t>
  </si>
  <si>
    <t>15</t>
  </si>
  <si>
    <t>Realizar 290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</si>
  <si>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</si>
  <si>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</si>
  <si>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</si>
  <si>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 xml:space="preserve"> Se realizaron 34 IVC en materia de actividad económica realizadas</t>
  </si>
  <si>
    <t>Se realizaron 134 ivc en materia de actividad económica durante el 2 trimestre 2024- Meta cumplida</t>
  </si>
  <si>
    <t>En materia de actividad económica se realizaron 90  IVC, cumpliendo la meta para el trimestre, sin embargo esto no se encuentra reflejado en el aplicativo de la DGP, pese a que las actas se encuentran cargadas.</t>
  </si>
  <si>
    <t>Se realizaron 84 ivc en materia de actividad económica durante el IV trimestre 2024- Meta cumplida</t>
  </si>
  <si>
    <t>16</t>
  </si>
  <si>
    <t>Realizar 77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</si>
  <si>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</si>
  <si>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</si>
  <si>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</si>
  <si>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30 ivc en materia de actividad ambiental durante el 2 trimestre 2024- Meta cumplida</t>
  </si>
  <si>
    <t>En materia de actividad ambiental se realizaron 80 IVC, cumpliendo la meta para el trimestre y para la vigencia, sin embargo esto no se encuentra reflejado en el aplicativo de la DGP, pese a que las actas se encuentran cargadas.</t>
  </si>
  <si>
    <t>Se realizaron 17 ivc en materia de actividad ambiental durante el IV trimestre 2024- Meta cumplida</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</si>
  <si>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</si>
  <si>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</si>
  <si>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</si>
  <si>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</si>
  <si>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</si>
  <si>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</si>
  <si>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</si>
  <si>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</si>
  <si>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</si>
  <si>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</si>
  <si>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</si>
  <si>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 xml:space="preserve">Eficacia </t>
  </si>
  <si>
    <t>Reporte de resultados de medición de los criterios ambientales</t>
  </si>
  <si>
    <t>Herramienta Oficina Asesora de Planeación</t>
  </si>
  <si>
    <t>Alcaldía local</t>
  </si>
  <si>
    <t>Oficina Asesora de Planeación Institucional - Equipo de gestión ambiental</t>
  </si>
  <si>
    <t>La calificación se otorga teniendo en cuenta los siguientes parámetros:  
*Inspección ambiental ( ponderación 60%): Obtuvo una calificación del 83% inspección realizada el 17-06-24 
*Indicadores agua, energía ( ponderación 20%):  Reporte hasta mayo 
* Reporte consumo de papel ( ponderación 10%):  Reporte hasta mayo 
*Reporte ciclistas ( ponderación 10%):   Sin reporte</t>
  </si>
  <si>
    <t xml:space="preserve">Reporte meta ambiental OAP </t>
  </si>
  <si>
    <t>Se obtuvo una ponderación semestral de 88% en la implementación del sistema de gestión ambiental en la alcaldía local, de acuerdo a la herramienta de medición construida por la OAP</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</si>
  <si>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</si>
  <si>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</si>
  <si>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</si>
  <si>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</si>
  <si>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</si>
  <si>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</si>
  <si>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</si>
  <si>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</si>
  <si>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</si>
  <si>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La alcaldía local cuenta con 0 acciones de mejora vencidas de las 3 acciones de mejora abiertas, lo que representa una ejecución de la meta del 100%. </t>
  </si>
  <si>
    <t>Reporte MIMEC</t>
  </si>
  <si>
    <t>Reporte MIMEC de la OAP</t>
  </si>
  <si>
    <t xml:space="preserve">La alcaldía local cuenta con 0 acciones de mejora vencidas  lo que representa una ejecución de la meta del 100%. </t>
  </si>
  <si>
    <t xml:space="preserve">La alcaldía local cuenta con 6 acciones de mejora vencidas de las 14 acciones de mejora abiertas, lo que representa una ejecución de la meta del 57,14%. </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</si>
  <si>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</si>
  <si>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</si>
  <si>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</si>
  <si>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</si>
  <si>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</si>
  <si>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</si>
  <si>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</si>
  <si>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</si>
  <si>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</si>
  <si>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No. de requisitos de la Resolución 1519 de 2020 de MINTIC de publicación de la información en la página web cumplidos</t>
  </si>
  <si>
    <t>Reporte meta OAC</t>
  </si>
  <si>
    <t xml:space="preserve">Reporte de actualizacion de informacion de la pagina web </t>
  </si>
  <si>
    <t>Radicado No. 20241400319663</t>
  </si>
  <si>
    <t>La página web de la alcaldia se encuentra actualizada dando cumplimiento a lo establecido en Resolución 1519 de 2020 de MINTIC</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</si>
  <si>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</si>
  <si>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</si>
  <si>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</si>
  <si>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</si>
  <si>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</si>
  <si>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</si>
  <si>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</si>
  <si>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 xml:space="preserve">Capacitacioion del dia 16 de septiembre en la alcaldia de San Cristotal </t>
  </si>
  <si>
    <t xml:space="preserve">Listado de asistencia </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</si>
  <si>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</si>
  <si>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</si>
  <si>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</si>
  <si>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</si>
  <si>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Líder del proceso</t>
  </si>
  <si>
    <t xml:space="preserve">la alcaldia realizo la activida programada el dia 20 de junio  </t>
  </si>
  <si>
    <t>Listado de asistencia y PPT</t>
  </si>
  <si>
    <t>Se realiza segunda jornada de socialización del SGC de Secretaría de Gobierno en el primer semestre de la vigencia 2024</t>
  </si>
  <si>
    <t xml:space="preserve">Se anexa evidencia de la jornada de socialización </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</si>
  <si>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</si>
  <si>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</si>
  <si>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</si>
  <si>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</si>
  <si>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</si>
  <si>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</si>
  <si>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</si>
  <si>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</si>
  <si>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</si>
  <si>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</si>
  <si>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Subsecretaria de Gestión Institucional - Proceso Servicio de Atención a la Ciudadanía</t>
  </si>
  <si>
    <t>La alcaldía local logró la atención del 100% de requerimientos ciudadanos asignados a 31 de diciembre de 2023, registrados y tipificados como Derechos de Petición en el aplicativo Bogotá te Escucha y gestor documental ORFEO.</t>
  </si>
  <si>
    <t>Memorando SGI 20244600114073</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</si>
  <si>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</si>
  <si>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</si>
  <si>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</si>
  <si>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</si>
  <si>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</si>
  <si>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</si>
  <si>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</si>
  <si>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La alcaldía local cumplió oportunamente con la atención de 84 requerimientos registrados y tipificados como Derechos de Petición en el aplicativo Bogotá te Escucha y gestor documental ORFEO durante la vigencia 2024.</t>
  </si>
  <si>
    <t xml:space="preserve">la alcaldia local dio respuesta a 131 de 147 requerimientos ciudadanos instaurados  y tipificados como Derechos de Petición en el aplicativo Bogotá te Escucha y gestor documental ORFEO </t>
  </si>
  <si>
    <t>Reporte de requerimientos ciudadanos</t>
  </si>
  <si>
    <t xml:space="preserve">La alcaldia dio respueta a 62 requerimientos  de los 77 instaurados </t>
  </si>
  <si>
    <t>Radicado No. 20244600316223 Seguimiento a meta de requerimientos ciudadanos tercer Trimestre 2024</t>
  </si>
  <si>
    <t>La alcaldía local cumplió parcialmente con la atención de  requerimientos registrados y tipificados como Derechos de Petición en el aplicativo Bogotá te Escucha y gestor documental ORFEO durante el cuarto trimestre de la vigencia 2024.</t>
  </si>
  <si>
    <t xml:space="preserve">La alcaldia dio respueta a 64 requerimientos  de los 77 instaurados </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</si>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</sst>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18"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b/>
      <u/>
      <sz val="11"/>
      <color theme="1"/>
      <name val="Calibri Light"/>
      <family val="2"/>
      <scheme val="major"/>
    </font>
    <font>
      <sz val="11"/>
      <color rgb="FF000000"/>
      <name val="Calibri Light"/>
      <charset val="1"/>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40">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1"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 fontId="5" fillId="0" borderId="1" xfId="1" applyNumberFormat="1" applyFont="1" applyBorder="1" applyAlignment="1">
      <alignment horizontal="center" vertical="center" wrapText="1"/>
    </xf>
    <xf numFmtId="10" fontId="1" fillId="9" borderId="0" xfId="1" applyNumberFormat="1" applyFont="1" applyFill="1" applyAlignment="1">
      <alignment horizontal="center" wrapText="1"/>
    </xf>
    <xf numFmtId="10" fontId="1" fillId="9" borderId="0" xfId="1" applyNumberFormat="1" applyFont="1" applyFill="1" applyAlignment="1">
      <alignment horizontal="center" vertical="center" wrapText="1"/>
    </xf>
    <xf numFmtId="10" fontId="2" fillId="4" borderId="1" xfId="1" applyNumberFormat="1" applyFont="1" applyFill="1" applyBorder="1" applyAlignment="1">
      <alignment horizontal="center" vertical="center" wrapText="1"/>
    </xf>
    <xf numFmtId="10" fontId="1" fillId="0" borderId="1" xfId="1" applyNumberFormat="1" applyFont="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0" xfId="1" applyNumberFormat="1" applyFont="1" applyAlignment="1">
      <alignment horizontal="center" wrapText="1"/>
    </xf>
    <xf numFmtId="10" fontId="2" fillId="8" borderId="1" xfId="1" applyNumberFormat="1" applyFont="1" applyFill="1" applyBorder="1" applyAlignment="1">
      <alignment horizontal="center" vertical="center" wrapText="1"/>
    </xf>
    <xf numFmtId="9" fontId="1" fillId="0" borderId="1" xfId="1" applyFont="1" applyBorder="1" applyAlignment="1">
      <alignment horizontal="center" vertical="center" wrapText="1"/>
    </xf>
    <xf numFmtId="10" fontId="1" fillId="0" borderId="1" xfId="1" applyNumberFormat="1" applyFont="1" applyBorder="1" applyAlignment="1">
      <alignment horizontal="justify" vertical="center" wrapText="1"/>
    </xf>
    <xf numFmtId="10" fontId="1" fillId="9" borderId="1" xfId="1" applyNumberFormat="1" applyFont="1" applyFill="1" applyBorder="1" applyAlignment="1">
      <alignment horizontal="center" vertical="center" wrapText="1"/>
    </xf>
    <xf numFmtId="9" fontId="7" fillId="9" borderId="1" xfId="1" applyFont="1" applyFill="1" applyBorder="1" applyAlignment="1">
      <alignment horizontal="center" wrapText="1"/>
    </xf>
    <xf numFmtId="164" fontId="5" fillId="9" borderId="1" xfId="0" applyNumberFormat="1" applyFont="1" applyFill="1" applyBorder="1" applyAlignment="1">
      <alignment horizontal="center" vertical="center" wrapText="1"/>
    </xf>
    <xf numFmtId="10" fontId="5" fillId="9" borderId="1" xfId="0" applyNumberFormat="1" applyFont="1" applyFill="1" applyBorder="1" applyAlignment="1">
      <alignment horizontal="center" vertical="center" wrapText="1"/>
    </xf>
    <xf numFmtId="164" fontId="7" fillId="3" borderId="1" xfId="1" applyNumberFormat="1" applyFont="1" applyFill="1" applyBorder="1" applyAlignment="1">
      <alignment wrapText="1"/>
    </xf>
    <xf numFmtId="10" fontId="7" fillId="3" borderId="1" xfId="1" applyNumberFormat="1" applyFont="1" applyFill="1" applyBorder="1" applyAlignment="1">
      <alignment wrapText="1"/>
    </xf>
    <xf numFmtId="10" fontId="9" fillId="2" borderId="1" xfId="0" applyNumberFormat="1" applyFont="1" applyFill="1" applyBorder="1" applyAlignment="1">
      <alignment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xf numFmtId="164" fontId="1" fillId="0" borderId="1" xfId="1" applyNumberFormat="1" applyFont="1" applyBorder="1" applyAlignment="1">
      <alignment horizontal="justify" vertical="center" wrapText="1"/>
    </xf>
    <xf numFmtId="164" fontId="5" fillId="0" borderId="1" xfId="0" applyNumberFormat="1" applyFont="1" applyBorder="1" applyAlignment="1">
      <alignment horizontal="left" vertical="center" wrapText="1"/>
    </xf>
    <xf numFmtId="164" fontId="5" fillId="9" borderId="1" xfId="1" applyNumberFormat="1" applyFont="1" applyFill="1" applyBorder="1" applyAlignment="1">
      <alignment horizontal="justify" vertical="center" wrapText="1"/>
    </xf>
    <xf numFmtId="164" fontId="1" fillId="9" borderId="1" xfId="1" applyNumberFormat="1" applyFont="1" applyFill="1" applyBorder="1" applyAlignment="1">
      <alignment horizontal="center" vertical="center" wrapText="1"/>
    </xf>
    <xf numFmtId="0" fontId="17" fillId="0" borderId="0" xfId="0" applyFont="1"/>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2"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40"/>
  <sheetViews>
    <sheetView tabSelected="1" topLeftCell="A37" zoomScale="80" zoomScaleNormal="80" workbookViewId="0">
      <selection activeCell="G49" sqref="G49"/>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2.28515625"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2" width="16.5703125" style="70" customWidth="1"/>
    <col min="23" max="23" width="19.42578125" style="70" customWidth="1"/>
    <col min="24" max="24" width="19" style="78" customWidth="1"/>
    <col min="25" max="25" width="47.8554687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1" width="16.5703125" style="1" customWidth="1"/>
    <col min="42" max="42" width="16.5703125" style="70" customWidth="1"/>
    <col min="43" max="43" width="16.5703125" style="61" customWidth="1"/>
    <col min="44" max="44" width="21.5703125" style="78" customWidth="1"/>
    <col min="45" max="45" width="39.42578125" style="1" customWidth="1"/>
    <col min="46" max="16384" width="10.85546875" style="1"/>
  </cols>
  <sheetData>
    <row r="1" spans="1:45" s="33" customFormat="1" ht="70.5" customHeight="1" x14ac:dyDescent="0.25">
      <c r="A1" s="105" t="s">
        <v>0</v>
      </c>
      <c r="B1" s="104"/>
      <c r="C1" s="104"/>
      <c r="D1" s="104"/>
      <c r="E1" s="104"/>
      <c r="F1" s="104"/>
      <c r="G1" s="104"/>
      <c r="H1" s="104"/>
      <c r="I1" s="104"/>
      <c r="J1" s="104"/>
      <c r="K1" s="104"/>
      <c r="L1" s="106" t="s">
        <v>1</v>
      </c>
      <c r="M1" s="106"/>
      <c r="N1" s="106"/>
      <c r="O1" s="106"/>
      <c r="P1" s="106"/>
      <c r="V1" s="61"/>
      <c r="W1" s="61"/>
      <c r="X1" s="72"/>
      <c r="AP1" s="61"/>
      <c r="AQ1" s="61"/>
      <c r="AR1" s="72"/>
    </row>
    <row r="2" spans="1:45" s="35" customFormat="1" ht="23.45" customHeight="1" x14ac:dyDescent="0.25">
      <c r="A2" s="108" t="s">
        <v>2</v>
      </c>
      <c r="B2" s="109"/>
      <c r="C2" s="109"/>
      <c r="D2" s="109"/>
      <c r="E2" s="109"/>
      <c r="F2" s="109"/>
      <c r="G2" s="109"/>
      <c r="H2" s="109"/>
      <c r="I2" s="109"/>
      <c r="J2" s="109"/>
      <c r="K2" s="109"/>
      <c r="L2" s="34"/>
      <c r="M2" s="34"/>
      <c r="N2" s="34"/>
      <c r="O2" s="34"/>
      <c r="P2" s="34"/>
      <c r="V2" s="62"/>
      <c r="W2" s="62"/>
      <c r="X2" s="73"/>
      <c r="AP2" s="62"/>
      <c r="AQ2" s="62"/>
      <c r="AR2" s="73"/>
    </row>
    <row r="3" spans="1:45" s="33" customFormat="1" x14ac:dyDescent="0.25">
      <c r="V3" s="61"/>
      <c r="W3" s="61"/>
      <c r="X3" s="72"/>
      <c r="AP3" s="61"/>
      <c r="AQ3" s="61"/>
      <c r="AR3" s="72"/>
    </row>
    <row r="4" spans="1:45" s="33" customFormat="1" ht="29.1" customHeight="1" x14ac:dyDescent="0.25">
      <c r="F4" s="97" t="s">
        <v>3</v>
      </c>
      <c r="G4" s="98"/>
      <c r="H4" s="98"/>
      <c r="I4" s="98"/>
      <c r="J4" s="98"/>
      <c r="K4" s="99"/>
      <c r="V4" s="61"/>
      <c r="W4" s="61"/>
      <c r="X4" s="72"/>
      <c r="AP4" s="61"/>
      <c r="AQ4" s="61"/>
      <c r="AR4" s="72"/>
    </row>
    <row r="5" spans="1:45" s="33" customFormat="1" ht="15" customHeight="1" x14ac:dyDescent="0.25">
      <c r="F5" s="2" t="s">
        <v>4</v>
      </c>
      <c r="G5" s="2" t="s">
        <v>5</v>
      </c>
      <c r="H5" s="97" t="s">
        <v>6</v>
      </c>
      <c r="I5" s="98"/>
      <c r="J5" s="98"/>
      <c r="K5" s="99"/>
      <c r="V5" s="61"/>
      <c r="W5" s="61"/>
      <c r="X5" s="72"/>
      <c r="AP5" s="61"/>
      <c r="AQ5" s="61"/>
      <c r="AR5" s="72"/>
    </row>
    <row r="6" spans="1:45" s="33" customFormat="1" x14ac:dyDescent="0.25">
      <c r="F6" s="32">
        <v>1</v>
      </c>
      <c r="G6" s="32" t="s">
        <v>7</v>
      </c>
      <c r="H6" s="100" t="s">
        <v>8</v>
      </c>
      <c r="I6" s="100"/>
      <c r="J6" s="100"/>
      <c r="K6" s="100"/>
      <c r="V6" s="61"/>
      <c r="W6" s="61"/>
      <c r="X6" s="72"/>
      <c r="AP6" s="61"/>
      <c r="AQ6" s="61"/>
      <c r="AR6" s="72"/>
    </row>
    <row r="7" spans="1:45" s="33" customFormat="1" ht="48" customHeight="1" x14ac:dyDescent="0.25">
      <c r="F7" s="32">
        <v>2</v>
      </c>
      <c r="G7" s="32" t="s">
        <v>9</v>
      </c>
      <c r="H7" s="100" t="s">
        <v>10</v>
      </c>
      <c r="I7" s="100"/>
      <c r="J7" s="100"/>
      <c r="K7" s="100"/>
      <c r="V7" s="61"/>
      <c r="W7" s="61"/>
      <c r="X7" s="72"/>
      <c r="AP7" s="61"/>
      <c r="AQ7" s="61"/>
      <c r="AR7" s="72"/>
    </row>
    <row r="8" spans="1:45" s="33" customFormat="1" ht="27.75" customHeight="1" x14ac:dyDescent="0.25">
      <c r="F8" s="32">
        <v>3</v>
      </c>
      <c r="G8" s="32" t="s">
        <v>11</v>
      </c>
      <c r="H8" s="100" t="s">
        <v>12</v>
      </c>
      <c r="I8" s="100"/>
      <c r="J8" s="100"/>
      <c r="K8" s="100"/>
      <c r="V8" s="61"/>
      <c r="W8" s="61"/>
      <c r="X8" s="72"/>
      <c r="AP8" s="61"/>
      <c r="AQ8" s="61"/>
      <c r="AR8" s="72"/>
    </row>
    <row r="9" spans="1:45" s="33" customFormat="1" ht="27.75" customHeight="1" x14ac:dyDescent="0.25">
      <c r="F9" s="32">
        <v>4</v>
      </c>
      <c r="G9" s="32" t="s">
        <v>13</v>
      </c>
      <c r="H9" s="101" t="s">
        <v>14</v>
      </c>
      <c r="I9" s="102"/>
      <c r="J9" s="102"/>
      <c r="K9" s="103"/>
      <c r="V9" s="61"/>
      <c r="W9" s="61"/>
      <c r="X9" s="72"/>
      <c r="AP9" s="61"/>
      <c r="AQ9" s="61"/>
      <c r="AR9" s="72"/>
    </row>
    <row r="10" spans="1:45" s="33" customFormat="1" ht="41.25" customHeight="1" x14ac:dyDescent="0.25">
      <c r="F10" s="32">
        <v>5</v>
      </c>
      <c r="G10" s="32" t="s">
        <v>15</v>
      </c>
      <c r="H10" s="104" t="s">
        <v>16</v>
      </c>
      <c r="I10" s="104"/>
      <c r="J10" s="104"/>
      <c r="K10" s="104"/>
      <c r="V10" s="61"/>
      <c r="W10" s="61"/>
      <c r="X10" s="72"/>
      <c r="AP10" s="61"/>
      <c r="AQ10" s="61"/>
      <c r="AR10" s="72"/>
    </row>
    <row r="11" spans="1:45" s="33" customFormat="1" x14ac:dyDescent="0.25">
      <c r="V11" s="61"/>
      <c r="W11" s="61"/>
      <c r="X11" s="72"/>
      <c r="AP11" s="61"/>
      <c r="AQ11" s="61"/>
      <c r="AR11" s="72"/>
    </row>
    <row r="12" spans="1:45" ht="14.45" customHeight="1" x14ac:dyDescent="0.25">
      <c r="A12" s="96" t="s">
        <v>17</v>
      </c>
      <c r="B12" s="96"/>
      <c r="C12" s="96" t="s">
        <v>18</v>
      </c>
      <c r="D12" s="96" t="s">
        <v>19</v>
      </c>
      <c r="E12" s="96"/>
      <c r="F12" s="96"/>
      <c r="G12" s="107" t="s">
        <v>20</v>
      </c>
      <c r="H12" s="107"/>
      <c r="I12" s="107"/>
      <c r="J12" s="107"/>
      <c r="K12" s="107"/>
      <c r="L12" s="107"/>
      <c r="M12" s="107"/>
      <c r="N12" s="107"/>
      <c r="O12" s="107"/>
      <c r="P12" s="107"/>
      <c r="Q12" s="107"/>
      <c r="R12" s="96" t="s">
        <v>21</v>
      </c>
      <c r="S12" s="96"/>
      <c r="T12" s="96"/>
      <c r="U12" s="96"/>
      <c r="V12" s="110" t="s">
        <v>22</v>
      </c>
      <c r="W12" s="111"/>
      <c r="X12" s="111"/>
      <c r="Y12" s="111"/>
      <c r="Z12" s="112"/>
      <c r="AA12" s="116" t="s">
        <v>23</v>
      </c>
      <c r="AB12" s="117"/>
      <c r="AC12" s="117"/>
      <c r="AD12" s="117"/>
      <c r="AE12" s="118"/>
      <c r="AF12" s="122" t="s">
        <v>24</v>
      </c>
      <c r="AG12" s="123"/>
      <c r="AH12" s="123"/>
      <c r="AI12" s="123"/>
      <c r="AJ12" s="124"/>
      <c r="AK12" s="128" t="s">
        <v>25</v>
      </c>
      <c r="AL12" s="129"/>
      <c r="AM12" s="129"/>
      <c r="AN12" s="129"/>
      <c r="AO12" s="130"/>
      <c r="AP12" s="134" t="s">
        <v>26</v>
      </c>
      <c r="AQ12" s="135"/>
      <c r="AR12" s="135"/>
      <c r="AS12" s="136"/>
    </row>
    <row r="13" spans="1:45" ht="14.45" customHeight="1" x14ac:dyDescent="0.25">
      <c r="A13" s="96"/>
      <c r="B13" s="96"/>
      <c r="C13" s="96"/>
      <c r="D13" s="96"/>
      <c r="E13" s="96"/>
      <c r="F13" s="96"/>
      <c r="G13" s="107"/>
      <c r="H13" s="107"/>
      <c r="I13" s="107"/>
      <c r="J13" s="107"/>
      <c r="K13" s="107"/>
      <c r="L13" s="107"/>
      <c r="M13" s="107"/>
      <c r="N13" s="107"/>
      <c r="O13" s="107"/>
      <c r="P13" s="107"/>
      <c r="Q13" s="107"/>
      <c r="R13" s="96"/>
      <c r="S13" s="96"/>
      <c r="T13" s="96"/>
      <c r="U13" s="96"/>
      <c r="V13" s="113"/>
      <c r="W13" s="114"/>
      <c r="X13" s="114"/>
      <c r="Y13" s="114"/>
      <c r="Z13" s="115"/>
      <c r="AA13" s="119"/>
      <c r="AB13" s="120"/>
      <c r="AC13" s="120"/>
      <c r="AD13" s="120"/>
      <c r="AE13" s="121"/>
      <c r="AF13" s="125"/>
      <c r="AG13" s="126"/>
      <c r="AH13" s="126"/>
      <c r="AI13" s="126"/>
      <c r="AJ13" s="127"/>
      <c r="AK13" s="131"/>
      <c r="AL13" s="132"/>
      <c r="AM13" s="132"/>
      <c r="AN13" s="132"/>
      <c r="AO13" s="133"/>
      <c r="AP13" s="137"/>
      <c r="AQ13" s="138"/>
      <c r="AR13" s="138"/>
      <c r="AS13" s="139"/>
    </row>
    <row r="14" spans="1:45" ht="45" x14ac:dyDescent="0.25">
      <c r="A14" s="2" t="s">
        <v>27</v>
      </c>
      <c r="B14" s="2" t="s">
        <v>28</v>
      </c>
      <c r="C14" s="96"/>
      <c r="D14" s="2" t="s">
        <v>29</v>
      </c>
      <c r="E14" s="2" t="s">
        <v>30</v>
      </c>
      <c r="F14" s="2" t="s">
        <v>31</v>
      </c>
      <c r="G14" s="15" t="s">
        <v>32</v>
      </c>
      <c r="H14" s="15" t="s">
        <v>33</v>
      </c>
      <c r="I14" s="15" t="s">
        <v>34</v>
      </c>
      <c r="J14" s="15" t="s">
        <v>35</v>
      </c>
      <c r="K14" s="15" t="s">
        <v>36</v>
      </c>
      <c r="L14" s="15" t="s">
        <v>37</v>
      </c>
      <c r="M14" s="15" t="s">
        <v>38</v>
      </c>
      <c r="N14" s="15" t="s">
        <v>39</v>
      </c>
      <c r="O14" s="15" t="s">
        <v>40</v>
      </c>
      <c r="P14" s="15" t="s">
        <v>41</v>
      </c>
      <c r="Q14" s="15" t="s">
        <v>42</v>
      </c>
      <c r="R14" s="2" t="s">
        <v>43</v>
      </c>
      <c r="S14" s="2" t="s">
        <v>44</v>
      </c>
      <c r="T14" s="2" t="s">
        <v>45</v>
      </c>
      <c r="U14" s="2" t="s">
        <v>46</v>
      </c>
      <c r="V14" s="3" t="s">
        <v>47</v>
      </c>
      <c r="W14" s="3" t="s">
        <v>48</v>
      </c>
      <c r="X14" s="74" t="s">
        <v>49</v>
      </c>
      <c r="Y14" s="3" t="s">
        <v>50</v>
      </c>
      <c r="Z14" s="3" t="s">
        <v>51</v>
      </c>
      <c r="AA14" s="18" t="s">
        <v>47</v>
      </c>
      <c r="AB14" s="18" t="s">
        <v>48</v>
      </c>
      <c r="AC14" s="18" t="s">
        <v>49</v>
      </c>
      <c r="AD14" s="18" t="s">
        <v>50</v>
      </c>
      <c r="AE14" s="18" t="s">
        <v>51</v>
      </c>
      <c r="AF14" s="19" t="s">
        <v>47</v>
      </c>
      <c r="AG14" s="19" t="s">
        <v>48</v>
      </c>
      <c r="AH14" s="19" t="s">
        <v>49</v>
      </c>
      <c r="AI14" s="19" t="s">
        <v>50</v>
      </c>
      <c r="AJ14" s="19" t="s">
        <v>51</v>
      </c>
      <c r="AK14" s="20" t="s">
        <v>47</v>
      </c>
      <c r="AL14" s="20" t="s">
        <v>48</v>
      </c>
      <c r="AM14" s="20" t="s">
        <v>49</v>
      </c>
      <c r="AN14" s="20" t="s">
        <v>50</v>
      </c>
      <c r="AO14" s="20" t="s">
        <v>51</v>
      </c>
      <c r="AP14" s="4" t="s">
        <v>47</v>
      </c>
      <c r="AQ14" s="4" t="s">
        <v>48</v>
      </c>
      <c r="AR14" s="79" t="s">
        <v>49</v>
      </c>
      <c r="AS14" s="4" t="s">
        <v>50</v>
      </c>
    </row>
    <row r="15" spans="1:45" s="25" customFormat="1" ht="105" x14ac:dyDescent="0.25">
      <c r="A15" s="17">
        <v>4</v>
      </c>
      <c r="B15" s="16" t="s">
        <v>52</v>
      </c>
      <c r="C15" s="16" t="s">
        <v>53</v>
      </c>
      <c r="D15" s="21" t="s">
        <v>54</v>
      </c>
      <c r="E15" s="16" t="s">
        <v>55</v>
      </c>
      <c r="F15" s="16" t="s">
        <v>56</v>
      </c>
      <c r="G15" s="16" t="s">
        <v>57</v>
      </c>
      <c r="H15" s="16" t="s">
        <v>58</v>
      </c>
      <c r="I15" s="27" t="s">
        <v>59</v>
      </c>
      <c r="J15" s="16" t="s">
        <v>60</v>
      </c>
      <c r="K15" s="16" t="s">
        <v>61</v>
      </c>
      <c r="L15" s="28">
        <v>0</v>
      </c>
      <c r="M15" s="28">
        <v>0</v>
      </c>
      <c r="N15" s="28">
        <v>0</v>
      </c>
      <c r="O15" s="28">
        <v>0.75</v>
      </c>
      <c r="P15" s="28">
        <v>0.75</v>
      </c>
      <c r="Q15" s="16" t="s">
        <v>62</v>
      </c>
      <c r="R15" s="16" t="s">
        <v>63</v>
      </c>
      <c r="S15" s="16" t="s">
        <v>64</v>
      </c>
      <c r="T15" s="16" t="s">
        <v>65</v>
      </c>
      <c r="U15" s="16" t="s">
        <v>66</v>
      </c>
      <c r="V15" s="63" t="s">
        <v>67</v>
      </c>
      <c r="W15" s="63" t="s">
        <v>67</v>
      </c>
      <c r="X15" s="75" t="s">
        <v>67</v>
      </c>
      <c r="Y15" s="16" t="s">
        <v>68</v>
      </c>
      <c r="Z15" s="16" t="s">
        <v>67</v>
      </c>
      <c r="AA15" s="29">
        <f t="shared" ref="AA15:AA30" si="0">M15</f>
        <v>0</v>
      </c>
      <c r="AB15" s="16" t="s">
        <v>69</v>
      </c>
      <c r="AC15" s="81" t="s">
        <v>70</v>
      </c>
      <c r="AD15" s="16" t="s">
        <v>71</v>
      </c>
      <c r="AE15" s="16" t="s">
        <v>70</v>
      </c>
      <c r="AF15" s="29">
        <f t="shared" ref="AF15:AF30" si="1">N15</f>
        <v>0</v>
      </c>
      <c r="AG15" s="16" t="s">
        <v>69</v>
      </c>
      <c r="AH15" s="16" t="s">
        <v>70</v>
      </c>
      <c r="AI15" s="16" t="s">
        <v>72</v>
      </c>
      <c r="AJ15" s="16" t="s">
        <v>69</v>
      </c>
      <c r="AK15" s="29">
        <f t="shared" ref="AK15:AK30" si="2">O15</f>
        <v>0.75</v>
      </c>
      <c r="AL15" s="27">
        <v>0.63700000000000001</v>
      </c>
      <c r="AM15" s="81">
        <f>IF(AL15/AK15&gt;100%,100%,AL15/AK15)</f>
        <v>0.84933333333333338</v>
      </c>
      <c r="AN15" s="16" t="s">
        <v>73</v>
      </c>
      <c r="AO15" s="16" t="s">
        <v>74</v>
      </c>
      <c r="AP15" s="80">
        <f t="shared" ref="AP15:AP30" si="3">P15</f>
        <v>0.75</v>
      </c>
      <c r="AQ15" s="94">
        <v>0.63700000000000001</v>
      </c>
      <c r="AR15" s="75">
        <f>IF(AQ15/AP15&gt;100%,100%,AQ15/AP15)</f>
        <v>0.84933333333333338</v>
      </c>
      <c r="AS15" s="16" t="s">
        <v>75</v>
      </c>
    </row>
    <row r="16" spans="1:45" s="25" customFormat="1" ht="150" x14ac:dyDescent="0.25">
      <c r="A16" s="17">
        <v>4</v>
      </c>
      <c r="B16" s="16" t="s">
        <v>52</v>
      </c>
      <c r="C16" s="16" t="s">
        <v>76</v>
      </c>
      <c r="D16" s="21" t="s">
        <v>77</v>
      </c>
      <c r="E16" s="16" t="s">
        <v>78</v>
      </c>
      <c r="F16" s="16" t="s">
        <v>56</v>
      </c>
      <c r="G16" s="16" t="s">
        <v>79</v>
      </c>
      <c r="H16" s="16" t="s">
        <v>80</v>
      </c>
      <c r="I16" s="16" t="s">
        <v>59</v>
      </c>
      <c r="J16" s="16" t="s">
        <v>60</v>
      </c>
      <c r="K16" s="16" t="s">
        <v>61</v>
      </c>
      <c r="L16" s="28">
        <v>0.09</v>
      </c>
      <c r="M16" s="28">
        <v>0.22</v>
      </c>
      <c r="N16" s="28">
        <v>0.45</v>
      </c>
      <c r="O16" s="28">
        <v>0.65</v>
      </c>
      <c r="P16" s="28">
        <v>0.65</v>
      </c>
      <c r="Q16" s="16" t="s">
        <v>81</v>
      </c>
      <c r="R16" s="16" t="s">
        <v>82</v>
      </c>
      <c r="S16" s="16" t="s">
        <v>83</v>
      </c>
      <c r="T16" s="16" t="s">
        <v>65</v>
      </c>
      <c r="U16" s="16" t="s">
        <v>66</v>
      </c>
      <c r="V16" s="80">
        <v>0.09</v>
      </c>
      <c r="W16" s="75">
        <v>0.34810000000000002</v>
      </c>
      <c r="X16" s="75">
        <f t="shared" ref="X16:X30" si="4">IF(W16/V16&gt;100%,100%,W16/V16)</f>
        <v>1</v>
      </c>
      <c r="Y16" s="16" t="s">
        <v>84</v>
      </c>
      <c r="Z16" s="16" t="s">
        <v>85</v>
      </c>
      <c r="AA16" s="29">
        <f t="shared" si="0"/>
        <v>0.22</v>
      </c>
      <c r="AB16" s="27">
        <v>0.47789999999999999</v>
      </c>
      <c r="AC16" s="81">
        <f t="shared" ref="AC16:AC30" si="5">IF(AB16/AA16&gt;100%,100%,AB16/AA16)</f>
        <v>1</v>
      </c>
      <c r="AD16" s="16" t="s">
        <v>86</v>
      </c>
      <c r="AE16" s="16" t="s">
        <v>87</v>
      </c>
      <c r="AF16" s="29">
        <f t="shared" si="1"/>
        <v>0.45</v>
      </c>
      <c r="AG16" s="91">
        <v>0.50780000000000003</v>
      </c>
      <c r="AH16" s="81">
        <f t="shared" ref="AH16:AH30" si="6">IF(AG16/AF16&gt;100%,100%,AG16/AF16)</f>
        <v>1</v>
      </c>
      <c r="AI16" s="16" t="s">
        <v>88</v>
      </c>
      <c r="AJ16" s="25" t="s">
        <v>89</v>
      </c>
      <c r="AK16" s="29">
        <f t="shared" si="2"/>
        <v>0.65</v>
      </c>
      <c r="AL16" s="27">
        <v>0.87429999999999997</v>
      </c>
      <c r="AM16" s="81">
        <f t="shared" ref="AM16:AM30" si="7">IF(AL16/AK16&gt;100%,100%,AL16/AK16)</f>
        <v>1</v>
      </c>
      <c r="AN16" s="16" t="s">
        <v>90</v>
      </c>
      <c r="AO16" s="16" t="s">
        <v>74</v>
      </c>
      <c r="AP16" s="80">
        <f t="shared" si="3"/>
        <v>0.65</v>
      </c>
      <c r="AQ16" s="94">
        <v>0.87429999999999997</v>
      </c>
      <c r="AR16" s="75">
        <f t="shared" ref="AR16:AR30" si="8">IF(AQ16/AP16&gt;100%,100%,AQ16/AP16)</f>
        <v>1</v>
      </c>
      <c r="AS16" s="16" t="s">
        <v>88</v>
      </c>
    </row>
    <row r="17" spans="1:45" s="25" customFormat="1" ht="213" customHeight="1" x14ac:dyDescent="0.25">
      <c r="A17" s="17">
        <v>4</v>
      </c>
      <c r="B17" s="16" t="s">
        <v>52</v>
      </c>
      <c r="C17" s="16" t="s">
        <v>76</v>
      </c>
      <c r="D17" s="21" t="s">
        <v>91</v>
      </c>
      <c r="E17" s="16" t="s">
        <v>92</v>
      </c>
      <c r="F17" s="16" t="s">
        <v>56</v>
      </c>
      <c r="G17" s="16" t="s">
        <v>93</v>
      </c>
      <c r="H17" s="16" t="s">
        <v>94</v>
      </c>
      <c r="I17" s="16" t="s">
        <v>59</v>
      </c>
      <c r="J17" s="16" t="s">
        <v>60</v>
      </c>
      <c r="K17" s="16" t="s">
        <v>61</v>
      </c>
      <c r="L17" s="28">
        <v>0.12</v>
      </c>
      <c r="M17" s="28">
        <v>0.25</v>
      </c>
      <c r="N17" s="28">
        <v>0.43</v>
      </c>
      <c r="O17" s="28">
        <v>0.63</v>
      </c>
      <c r="P17" s="28">
        <v>0.63</v>
      </c>
      <c r="Q17" s="16" t="s">
        <v>81</v>
      </c>
      <c r="R17" s="16" t="s">
        <v>82</v>
      </c>
      <c r="S17" s="16" t="s">
        <v>83</v>
      </c>
      <c r="T17" s="16" t="s">
        <v>65</v>
      </c>
      <c r="U17" s="16" t="s">
        <v>66</v>
      </c>
      <c r="V17" s="80">
        <v>0.12</v>
      </c>
      <c r="W17" s="75">
        <v>0.14979999999999999</v>
      </c>
      <c r="X17" s="75">
        <f t="shared" si="4"/>
        <v>1</v>
      </c>
      <c r="Y17" s="16" t="s">
        <v>95</v>
      </c>
      <c r="Z17" s="16" t="s">
        <v>85</v>
      </c>
      <c r="AA17" s="29">
        <f t="shared" si="0"/>
        <v>0.25</v>
      </c>
      <c r="AB17" s="27">
        <v>0.25140000000000001</v>
      </c>
      <c r="AC17" s="81">
        <f t="shared" si="5"/>
        <v>1</v>
      </c>
      <c r="AD17" s="16" t="s">
        <v>86</v>
      </c>
      <c r="AE17" s="16" t="s">
        <v>87</v>
      </c>
      <c r="AF17" s="29">
        <f t="shared" si="1"/>
        <v>0.43</v>
      </c>
      <c r="AG17" s="91">
        <v>0.34210000000000002</v>
      </c>
      <c r="AH17" s="81">
        <f t="shared" si="6"/>
        <v>0.79558139534883721</v>
      </c>
      <c r="AI17" s="16" t="s">
        <v>96</v>
      </c>
      <c r="AJ17" s="16" t="s">
        <v>89</v>
      </c>
      <c r="AK17" s="29">
        <f t="shared" si="2"/>
        <v>0.63</v>
      </c>
      <c r="AL17" s="27">
        <v>0.38629999999999998</v>
      </c>
      <c r="AM17" s="81">
        <f>IF(AL17/AK17&gt;100%,100%,AL17/AK17)</f>
        <v>0.61317460317460315</v>
      </c>
      <c r="AN17" s="16" t="s">
        <v>97</v>
      </c>
      <c r="AO17" s="16" t="s">
        <v>74</v>
      </c>
      <c r="AP17" s="80">
        <f t="shared" si="3"/>
        <v>0.63</v>
      </c>
      <c r="AQ17" s="94">
        <v>0.38629999999999998</v>
      </c>
      <c r="AR17" s="75">
        <f t="shared" si="8"/>
        <v>0.61317460317460315</v>
      </c>
      <c r="AS17" s="16" t="s">
        <v>97</v>
      </c>
    </row>
    <row r="18" spans="1:45" s="25" customFormat="1" ht="213.75" customHeight="1" x14ac:dyDescent="0.25">
      <c r="A18" s="17">
        <v>4</v>
      </c>
      <c r="B18" s="16" t="s">
        <v>52</v>
      </c>
      <c r="C18" s="16" t="s">
        <v>76</v>
      </c>
      <c r="D18" s="21" t="s">
        <v>98</v>
      </c>
      <c r="E18" s="16" t="s">
        <v>99</v>
      </c>
      <c r="F18" s="16" t="s">
        <v>56</v>
      </c>
      <c r="G18" s="16" t="s">
        <v>100</v>
      </c>
      <c r="H18" s="16" t="s">
        <v>101</v>
      </c>
      <c r="I18" s="28" t="s">
        <v>59</v>
      </c>
      <c r="J18" s="16" t="s">
        <v>60</v>
      </c>
      <c r="K18" s="16" t="s">
        <v>61</v>
      </c>
      <c r="L18" s="28">
        <v>0.13</v>
      </c>
      <c r="M18" s="28">
        <v>0.23</v>
      </c>
      <c r="N18" s="29">
        <v>0.6</v>
      </c>
      <c r="O18" s="29">
        <v>0.96</v>
      </c>
      <c r="P18" s="28">
        <v>0.96</v>
      </c>
      <c r="Q18" s="16" t="s">
        <v>81</v>
      </c>
      <c r="R18" s="16" t="s">
        <v>82</v>
      </c>
      <c r="S18" s="16" t="s">
        <v>83</v>
      </c>
      <c r="T18" s="16" t="s">
        <v>65</v>
      </c>
      <c r="U18" s="16" t="s">
        <v>66</v>
      </c>
      <c r="V18" s="80">
        <v>0.13</v>
      </c>
      <c r="W18" s="75">
        <v>0.1208</v>
      </c>
      <c r="X18" s="75">
        <f t="shared" si="4"/>
        <v>0.92923076923076919</v>
      </c>
      <c r="Y18" s="16" t="s">
        <v>102</v>
      </c>
      <c r="Z18" s="16" t="s">
        <v>85</v>
      </c>
      <c r="AA18" s="29">
        <f t="shared" si="0"/>
        <v>0.23</v>
      </c>
      <c r="AB18" s="27">
        <v>0.2266</v>
      </c>
      <c r="AC18" s="81">
        <f t="shared" si="5"/>
        <v>0.98521739130434771</v>
      </c>
      <c r="AD18" s="16" t="s">
        <v>86</v>
      </c>
      <c r="AE18" s="16" t="s">
        <v>87</v>
      </c>
      <c r="AF18" s="29">
        <f t="shared" si="1"/>
        <v>0.6</v>
      </c>
      <c r="AG18" s="91">
        <v>0.39900000000000002</v>
      </c>
      <c r="AH18" s="81">
        <f t="shared" si="6"/>
        <v>0.66500000000000004</v>
      </c>
      <c r="AI18" s="16" t="s">
        <v>103</v>
      </c>
      <c r="AJ18" s="16" t="s">
        <v>89</v>
      </c>
      <c r="AK18" s="29">
        <f t="shared" si="2"/>
        <v>0.96</v>
      </c>
      <c r="AL18" s="27">
        <v>0.99670000000000003</v>
      </c>
      <c r="AM18" s="81">
        <f t="shared" si="7"/>
        <v>1</v>
      </c>
      <c r="AN18" s="16" t="s">
        <v>104</v>
      </c>
      <c r="AO18" s="16" t="s">
        <v>74</v>
      </c>
      <c r="AP18" s="80">
        <f t="shared" si="3"/>
        <v>0.96</v>
      </c>
      <c r="AQ18" s="94">
        <v>0.99670000000000003</v>
      </c>
      <c r="AR18" s="75">
        <f t="shared" si="8"/>
        <v>1</v>
      </c>
      <c r="AS18" s="16" t="s">
        <v>103</v>
      </c>
    </row>
    <row r="19" spans="1:45" s="25" customFormat="1" ht="207.75" customHeight="1" x14ac:dyDescent="0.25">
      <c r="A19" s="17">
        <v>4</v>
      </c>
      <c r="B19" s="16" t="s">
        <v>52</v>
      </c>
      <c r="C19" s="16" t="s">
        <v>76</v>
      </c>
      <c r="D19" s="21" t="s">
        <v>105</v>
      </c>
      <c r="E19" s="16" t="s">
        <v>106</v>
      </c>
      <c r="F19" s="16" t="s">
        <v>56</v>
      </c>
      <c r="G19" s="16" t="s">
        <v>107</v>
      </c>
      <c r="H19" s="16" t="s">
        <v>108</v>
      </c>
      <c r="I19" s="28" t="s">
        <v>59</v>
      </c>
      <c r="J19" s="16" t="s">
        <v>60</v>
      </c>
      <c r="K19" s="16" t="s">
        <v>61</v>
      </c>
      <c r="L19" s="28">
        <v>0.05</v>
      </c>
      <c r="M19" s="28">
        <v>0.2</v>
      </c>
      <c r="N19" s="29">
        <v>0.35</v>
      </c>
      <c r="O19" s="29">
        <v>0.52</v>
      </c>
      <c r="P19" s="28">
        <v>0.52</v>
      </c>
      <c r="Q19" s="16" t="s">
        <v>81</v>
      </c>
      <c r="R19" s="16" t="s">
        <v>82</v>
      </c>
      <c r="S19" s="16" t="s">
        <v>83</v>
      </c>
      <c r="T19" s="16" t="s">
        <v>65</v>
      </c>
      <c r="U19" s="16" t="s">
        <v>66</v>
      </c>
      <c r="V19" s="80">
        <v>0.05</v>
      </c>
      <c r="W19" s="75">
        <f>156587859/27205607000</f>
        <v>5.7557200984341209E-3</v>
      </c>
      <c r="X19" s="75">
        <f t="shared" si="4"/>
        <v>0.11511440196868242</v>
      </c>
      <c r="Y19" s="16" t="s">
        <v>109</v>
      </c>
      <c r="Z19" s="16" t="s">
        <v>85</v>
      </c>
      <c r="AA19" s="29">
        <f t="shared" si="0"/>
        <v>0.2</v>
      </c>
      <c r="AB19" s="27">
        <v>9.2299999999999993E-2</v>
      </c>
      <c r="AC19" s="81">
        <f t="shared" si="5"/>
        <v>0.46149999999999997</v>
      </c>
      <c r="AD19" s="16" t="s">
        <v>110</v>
      </c>
      <c r="AE19" s="16" t="s">
        <v>87</v>
      </c>
      <c r="AF19" s="29">
        <f t="shared" si="1"/>
        <v>0.35</v>
      </c>
      <c r="AG19" s="91">
        <v>0.23250000000000001</v>
      </c>
      <c r="AH19" s="81">
        <f t="shared" si="6"/>
        <v>0.66428571428571437</v>
      </c>
      <c r="AI19" s="16" t="s">
        <v>111</v>
      </c>
      <c r="AJ19" s="16" t="s">
        <v>89</v>
      </c>
      <c r="AK19" s="29">
        <f t="shared" si="2"/>
        <v>0.52</v>
      </c>
      <c r="AL19" s="27">
        <v>0.35830000000000001</v>
      </c>
      <c r="AM19" s="81">
        <f>IF(AL19/AK19&gt;100%,100%,AL19/AK19)</f>
        <v>0.68903846153846149</v>
      </c>
      <c r="AN19" s="16" t="s">
        <v>112</v>
      </c>
      <c r="AO19" s="16" t="s">
        <v>74</v>
      </c>
      <c r="AP19" s="80">
        <f t="shared" si="3"/>
        <v>0.52</v>
      </c>
      <c r="AQ19" s="94">
        <v>0.35830000000000001</v>
      </c>
      <c r="AR19" s="75">
        <f t="shared" si="8"/>
        <v>0.68903846153846149</v>
      </c>
      <c r="AS19" s="16" t="s">
        <v>111</v>
      </c>
    </row>
    <row r="20" spans="1:45" s="25" customFormat="1" ht="240" x14ac:dyDescent="0.25">
      <c r="A20" s="17">
        <v>4</v>
      </c>
      <c r="B20" s="16" t="s">
        <v>52</v>
      </c>
      <c r="C20" s="16" t="s">
        <v>76</v>
      </c>
      <c r="D20" s="21" t="s">
        <v>113</v>
      </c>
      <c r="E20" s="16" t="s">
        <v>114</v>
      </c>
      <c r="F20" s="16" t="s">
        <v>115</v>
      </c>
      <c r="G20" s="16" t="s">
        <v>116</v>
      </c>
      <c r="H20" s="16" t="s">
        <v>117</v>
      </c>
      <c r="I20" s="16" t="s">
        <v>59</v>
      </c>
      <c r="J20" s="16" t="s">
        <v>118</v>
      </c>
      <c r="K20" s="16" t="s">
        <v>61</v>
      </c>
      <c r="L20" s="28">
        <v>1</v>
      </c>
      <c r="M20" s="28">
        <v>1</v>
      </c>
      <c r="N20" s="28">
        <v>1</v>
      </c>
      <c r="O20" s="28">
        <v>1</v>
      </c>
      <c r="P20" s="28">
        <v>1</v>
      </c>
      <c r="Q20" s="16" t="s">
        <v>81</v>
      </c>
      <c r="R20" s="16" t="s">
        <v>119</v>
      </c>
      <c r="S20" s="16" t="s">
        <v>120</v>
      </c>
      <c r="T20" s="16" t="s">
        <v>65</v>
      </c>
      <c r="U20" s="16" t="s">
        <v>66</v>
      </c>
      <c r="V20" s="80">
        <f t="shared" ref="V20:V30" si="9">L20</f>
        <v>1</v>
      </c>
      <c r="W20" s="75" t="s">
        <v>121</v>
      </c>
      <c r="X20" s="75" t="s">
        <v>121</v>
      </c>
      <c r="Y20" s="16" t="s">
        <v>122</v>
      </c>
      <c r="Z20" s="75" t="s">
        <v>121</v>
      </c>
      <c r="AA20" s="29">
        <f t="shared" si="0"/>
        <v>1</v>
      </c>
      <c r="AB20" s="28">
        <v>0</v>
      </c>
      <c r="AC20" s="81">
        <f t="shared" si="5"/>
        <v>0</v>
      </c>
      <c r="AD20" s="16" t="s">
        <v>123</v>
      </c>
      <c r="AE20" s="16" t="s">
        <v>124</v>
      </c>
      <c r="AF20" s="29">
        <f t="shared" si="1"/>
        <v>1</v>
      </c>
      <c r="AG20" s="91">
        <v>0.9093</v>
      </c>
      <c r="AH20" s="81">
        <f t="shared" si="6"/>
        <v>0.9093</v>
      </c>
      <c r="AI20" s="16" t="s">
        <v>125</v>
      </c>
      <c r="AJ20" s="16" t="s">
        <v>89</v>
      </c>
      <c r="AK20" s="29">
        <f t="shared" si="2"/>
        <v>1</v>
      </c>
      <c r="AL20" s="27">
        <v>0.95040000000000002</v>
      </c>
      <c r="AM20" s="81">
        <f t="shared" si="7"/>
        <v>0.95040000000000002</v>
      </c>
      <c r="AN20" s="16" t="s">
        <v>126</v>
      </c>
      <c r="AO20" s="16" t="s">
        <v>74</v>
      </c>
      <c r="AP20" s="80">
        <f t="shared" si="3"/>
        <v>1</v>
      </c>
      <c r="AQ20" s="94">
        <f>AVERAGE(W20,AB20,AG20,AL20)</f>
        <v>0.61990000000000001</v>
      </c>
      <c r="AR20" s="75" t="s">
        <v>121</v>
      </c>
      <c r="AS20" s="16" t="s">
        <v>126</v>
      </c>
    </row>
    <row r="21" spans="1:45" s="25" customFormat="1" ht="270" x14ac:dyDescent="0.25">
      <c r="A21" s="17">
        <v>4</v>
      </c>
      <c r="B21" s="16" t="s">
        <v>52</v>
      </c>
      <c r="C21" s="16" t="s">
        <v>76</v>
      </c>
      <c r="D21" s="21" t="s">
        <v>127</v>
      </c>
      <c r="E21" s="16" t="s">
        <v>128</v>
      </c>
      <c r="F21" s="16" t="s">
        <v>115</v>
      </c>
      <c r="G21" s="16" t="s">
        <v>129</v>
      </c>
      <c r="H21" s="16" t="s">
        <v>130</v>
      </c>
      <c r="I21" s="16" t="s">
        <v>59</v>
      </c>
      <c r="J21" s="16" t="s">
        <v>118</v>
      </c>
      <c r="K21" s="16" t="s">
        <v>61</v>
      </c>
      <c r="L21" s="28">
        <v>1</v>
      </c>
      <c r="M21" s="28">
        <v>1</v>
      </c>
      <c r="N21" s="28">
        <v>1</v>
      </c>
      <c r="O21" s="28">
        <v>1</v>
      </c>
      <c r="P21" s="28">
        <v>1</v>
      </c>
      <c r="Q21" s="16" t="s">
        <v>81</v>
      </c>
      <c r="R21" s="16" t="s">
        <v>119</v>
      </c>
      <c r="S21" s="16" t="s">
        <v>131</v>
      </c>
      <c r="T21" s="16" t="s">
        <v>65</v>
      </c>
      <c r="U21" s="16" t="s">
        <v>66</v>
      </c>
      <c r="V21" s="80">
        <f t="shared" si="9"/>
        <v>1</v>
      </c>
      <c r="W21" s="75">
        <v>0</v>
      </c>
      <c r="X21" s="75">
        <f t="shared" si="4"/>
        <v>0</v>
      </c>
      <c r="Y21" s="16" t="s">
        <v>132</v>
      </c>
      <c r="Z21" s="16"/>
      <c r="AA21" s="29">
        <f t="shared" si="0"/>
        <v>1</v>
      </c>
      <c r="AB21" s="28">
        <v>0</v>
      </c>
      <c r="AC21" s="81">
        <f t="shared" si="5"/>
        <v>0</v>
      </c>
      <c r="AD21" s="16" t="s">
        <v>123</v>
      </c>
      <c r="AE21" s="16" t="s">
        <v>124</v>
      </c>
      <c r="AF21" s="29">
        <f t="shared" si="1"/>
        <v>1</v>
      </c>
      <c r="AG21" s="91">
        <v>0.89400000000000002</v>
      </c>
      <c r="AH21" s="81">
        <f t="shared" si="6"/>
        <v>0.89400000000000002</v>
      </c>
      <c r="AI21" s="16" t="s">
        <v>133</v>
      </c>
      <c r="AJ21" s="16" t="s">
        <v>89</v>
      </c>
      <c r="AK21" s="29">
        <f t="shared" si="2"/>
        <v>1</v>
      </c>
      <c r="AL21" s="28">
        <v>1</v>
      </c>
      <c r="AM21" s="81">
        <f t="shared" si="7"/>
        <v>1</v>
      </c>
      <c r="AN21" s="16" t="s">
        <v>134</v>
      </c>
      <c r="AO21" s="16" t="s">
        <v>74</v>
      </c>
      <c r="AP21" s="80">
        <f t="shared" si="3"/>
        <v>1</v>
      </c>
      <c r="AQ21" s="94">
        <f t="shared" ref="AQ21:AQ22" si="10">AVERAGE(W21,AB21,AG21,AL21)</f>
        <v>0.47350000000000003</v>
      </c>
      <c r="AR21" s="75">
        <f t="shared" si="8"/>
        <v>0.47350000000000003</v>
      </c>
      <c r="AS21" s="16" t="s">
        <v>134</v>
      </c>
    </row>
    <row r="22" spans="1:45" s="25" customFormat="1" ht="120" x14ac:dyDescent="0.25">
      <c r="A22" s="17">
        <v>4</v>
      </c>
      <c r="B22" s="16" t="s">
        <v>52</v>
      </c>
      <c r="C22" s="16" t="s">
        <v>76</v>
      </c>
      <c r="D22" s="21" t="s">
        <v>135</v>
      </c>
      <c r="E22" s="16" t="s">
        <v>136</v>
      </c>
      <c r="F22" s="16" t="s">
        <v>115</v>
      </c>
      <c r="G22" s="16" t="s">
        <v>137</v>
      </c>
      <c r="H22" s="16" t="s">
        <v>138</v>
      </c>
      <c r="I22" s="16" t="s">
        <v>59</v>
      </c>
      <c r="J22" s="16" t="s">
        <v>118</v>
      </c>
      <c r="K22" s="16" t="s">
        <v>61</v>
      </c>
      <c r="L22" s="28">
        <v>0.9</v>
      </c>
      <c r="M22" s="28">
        <v>0.9</v>
      </c>
      <c r="N22" s="28">
        <v>0.9</v>
      </c>
      <c r="O22" s="28">
        <v>0.9</v>
      </c>
      <c r="P22" s="28">
        <v>0.9</v>
      </c>
      <c r="Q22" s="16" t="s">
        <v>81</v>
      </c>
      <c r="R22" s="16" t="s">
        <v>139</v>
      </c>
      <c r="S22" s="16" t="s">
        <v>131</v>
      </c>
      <c r="T22" s="16" t="s">
        <v>65</v>
      </c>
      <c r="U22" s="16" t="s">
        <v>66</v>
      </c>
      <c r="V22" s="80">
        <f t="shared" si="9"/>
        <v>0.9</v>
      </c>
      <c r="W22" s="75" t="s">
        <v>121</v>
      </c>
      <c r="X22" s="75" t="s">
        <v>121</v>
      </c>
      <c r="Y22" s="16" t="s">
        <v>122</v>
      </c>
      <c r="Z22" s="75" t="s">
        <v>121</v>
      </c>
      <c r="AA22" s="29">
        <f t="shared" si="0"/>
        <v>0.9</v>
      </c>
      <c r="AB22" s="28">
        <v>0</v>
      </c>
      <c r="AC22" s="81">
        <f t="shared" si="5"/>
        <v>0</v>
      </c>
      <c r="AD22" s="16" t="s">
        <v>123</v>
      </c>
      <c r="AE22" s="16" t="s">
        <v>124</v>
      </c>
      <c r="AF22" s="29">
        <f t="shared" si="1"/>
        <v>0.9</v>
      </c>
      <c r="AG22" s="91">
        <v>1</v>
      </c>
      <c r="AH22" s="81">
        <f t="shared" si="6"/>
        <v>1</v>
      </c>
      <c r="AI22" s="16" t="s">
        <v>140</v>
      </c>
      <c r="AJ22" s="16" t="s">
        <v>89</v>
      </c>
      <c r="AK22" s="29">
        <f t="shared" si="2"/>
        <v>0.9</v>
      </c>
      <c r="AL22" s="28">
        <v>1</v>
      </c>
      <c r="AM22" s="81">
        <f t="shared" si="7"/>
        <v>1</v>
      </c>
      <c r="AN22" s="16" t="s">
        <v>134</v>
      </c>
      <c r="AO22" s="16" t="s">
        <v>74</v>
      </c>
      <c r="AP22" s="80">
        <f t="shared" si="3"/>
        <v>0.9</v>
      </c>
      <c r="AQ22" s="94">
        <f t="shared" si="10"/>
        <v>0.66666666666666663</v>
      </c>
      <c r="AR22" s="75" t="s">
        <v>121</v>
      </c>
      <c r="AS22" s="16" t="s">
        <v>140</v>
      </c>
    </row>
    <row r="23" spans="1:45" s="25" customFormat="1" ht="90" x14ac:dyDescent="0.25">
      <c r="A23" s="17">
        <v>4</v>
      </c>
      <c r="B23" s="16" t="s">
        <v>52</v>
      </c>
      <c r="C23" s="16" t="s">
        <v>76</v>
      </c>
      <c r="D23" s="21" t="s">
        <v>141</v>
      </c>
      <c r="E23" s="16" t="s">
        <v>142</v>
      </c>
      <c r="F23" s="16" t="s">
        <v>115</v>
      </c>
      <c r="G23" s="16" t="s">
        <v>137</v>
      </c>
      <c r="H23" s="16" t="s">
        <v>143</v>
      </c>
      <c r="I23" s="16" t="s">
        <v>59</v>
      </c>
      <c r="J23" s="16" t="s">
        <v>60</v>
      </c>
      <c r="K23" s="16" t="s">
        <v>61</v>
      </c>
      <c r="L23" s="28">
        <v>0</v>
      </c>
      <c r="M23" s="28">
        <v>0</v>
      </c>
      <c r="N23" s="28">
        <v>0</v>
      </c>
      <c r="O23" s="28">
        <v>1</v>
      </c>
      <c r="P23" s="28">
        <v>1</v>
      </c>
      <c r="Q23" s="16" t="s">
        <v>81</v>
      </c>
      <c r="R23" s="30" t="s">
        <v>139</v>
      </c>
      <c r="S23" s="30" t="s">
        <v>131</v>
      </c>
      <c r="T23" s="30" t="s">
        <v>65</v>
      </c>
      <c r="U23" s="30" t="s">
        <v>144</v>
      </c>
      <c r="V23" s="80" t="s">
        <v>67</v>
      </c>
      <c r="W23" s="75" t="s">
        <v>67</v>
      </c>
      <c r="X23" s="75" t="s">
        <v>67</v>
      </c>
      <c r="Y23" s="16" t="s">
        <v>145</v>
      </c>
      <c r="Z23" s="30" t="s">
        <v>67</v>
      </c>
      <c r="AA23" s="29">
        <f t="shared" si="0"/>
        <v>0</v>
      </c>
      <c r="AB23" s="16" t="s">
        <v>69</v>
      </c>
      <c r="AC23" s="81" t="s">
        <v>70</v>
      </c>
      <c r="AD23" s="16" t="s">
        <v>69</v>
      </c>
      <c r="AE23" s="16" t="s">
        <v>70</v>
      </c>
      <c r="AF23" s="29">
        <f t="shared" si="1"/>
        <v>0</v>
      </c>
      <c r="AG23" s="16" t="s">
        <v>69</v>
      </c>
      <c r="AH23" s="81" t="s">
        <v>70</v>
      </c>
      <c r="AI23" s="16" t="s">
        <v>146</v>
      </c>
      <c r="AJ23" s="16" t="s">
        <v>89</v>
      </c>
      <c r="AK23" s="29">
        <f t="shared" si="2"/>
        <v>1</v>
      </c>
      <c r="AL23" s="27">
        <v>0.5806</v>
      </c>
      <c r="AM23" s="81">
        <f t="shared" si="7"/>
        <v>0.5806</v>
      </c>
      <c r="AN23" s="16" t="s">
        <v>147</v>
      </c>
      <c r="AO23" s="16" t="s">
        <v>74</v>
      </c>
      <c r="AP23" s="80">
        <f t="shared" si="3"/>
        <v>1</v>
      </c>
      <c r="AQ23" s="82">
        <v>0</v>
      </c>
      <c r="AR23" s="75">
        <f t="shared" si="8"/>
        <v>0</v>
      </c>
      <c r="AS23" s="16" t="s">
        <v>146</v>
      </c>
    </row>
    <row r="24" spans="1:45" s="25" customFormat="1" ht="180" x14ac:dyDescent="0.25">
      <c r="A24" s="17">
        <v>4</v>
      </c>
      <c r="B24" s="16" t="s">
        <v>52</v>
      </c>
      <c r="C24" s="16" t="s">
        <v>148</v>
      </c>
      <c r="D24" s="21" t="s">
        <v>149</v>
      </c>
      <c r="E24" s="16" t="s">
        <v>150</v>
      </c>
      <c r="F24" s="16" t="s">
        <v>115</v>
      </c>
      <c r="G24" s="16" t="s">
        <v>151</v>
      </c>
      <c r="H24" s="16" t="s">
        <v>152</v>
      </c>
      <c r="I24" s="16" t="s">
        <v>59</v>
      </c>
      <c r="J24" s="16" t="s">
        <v>153</v>
      </c>
      <c r="K24" s="16" t="s">
        <v>154</v>
      </c>
      <c r="L24" s="16">
        <v>4320</v>
      </c>
      <c r="M24" s="16">
        <v>4320</v>
      </c>
      <c r="N24" s="16">
        <v>4320</v>
      </c>
      <c r="O24" s="16">
        <v>4320</v>
      </c>
      <c r="P24" s="16">
        <f t="shared" ref="P24:P30" si="11">SUM(L24:O24)</f>
        <v>17280</v>
      </c>
      <c r="Q24" s="16" t="s">
        <v>81</v>
      </c>
      <c r="R24" s="16" t="s">
        <v>155</v>
      </c>
      <c r="S24" s="16" t="s">
        <v>156</v>
      </c>
      <c r="T24" s="16" t="s">
        <v>157</v>
      </c>
      <c r="U24" s="16" t="s">
        <v>158</v>
      </c>
      <c r="V24" s="63">
        <f t="shared" si="9"/>
        <v>4320</v>
      </c>
      <c r="W24" s="17">
        <v>2329</v>
      </c>
      <c r="X24" s="75">
        <f t="shared" si="4"/>
        <v>0.53912037037037042</v>
      </c>
      <c r="Y24" s="16" t="s">
        <v>159</v>
      </c>
      <c r="Z24" s="16" t="s">
        <v>160</v>
      </c>
      <c r="AA24" s="24">
        <f t="shared" si="0"/>
        <v>4320</v>
      </c>
      <c r="AB24" s="16">
        <v>3835</v>
      </c>
      <c r="AC24" s="81">
        <f t="shared" si="5"/>
        <v>0.88773148148148151</v>
      </c>
      <c r="AD24" s="16" t="s">
        <v>161</v>
      </c>
      <c r="AE24" s="16" t="s">
        <v>162</v>
      </c>
      <c r="AF24" s="24">
        <f t="shared" si="1"/>
        <v>4320</v>
      </c>
      <c r="AG24" s="16">
        <v>3247</v>
      </c>
      <c r="AH24" s="81">
        <f t="shared" si="6"/>
        <v>0.75162037037037033</v>
      </c>
      <c r="AI24" s="16" t="s">
        <v>163</v>
      </c>
      <c r="AJ24" s="16" t="s">
        <v>164</v>
      </c>
      <c r="AK24" s="24">
        <f t="shared" si="2"/>
        <v>4320</v>
      </c>
      <c r="AL24" s="16">
        <v>1051</v>
      </c>
      <c r="AM24" s="81">
        <f t="shared" si="7"/>
        <v>0.24328703703703702</v>
      </c>
      <c r="AN24" s="16" t="s">
        <v>165</v>
      </c>
      <c r="AO24" s="16" t="s">
        <v>166</v>
      </c>
      <c r="AP24" s="17">
        <f t="shared" si="3"/>
        <v>17280</v>
      </c>
      <c r="AQ24" s="32">
        <f>SUM(W24,AB24,AG24,AL24)</f>
        <v>10462</v>
      </c>
      <c r="AR24" s="75">
        <f t="shared" si="8"/>
        <v>0.60543981481481479</v>
      </c>
      <c r="AS24" s="16" t="s">
        <v>163</v>
      </c>
    </row>
    <row r="25" spans="1:45" s="25" customFormat="1" ht="135" x14ac:dyDescent="0.25">
      <c r="A25" s="17">
        <v>4</v>
      </c>
      <c r="B25" s="16" t="s">
        <v>52</v>
      </c>
      <c r="C25" s="16" t="s">
        <v>148</v>
      </c>
      <c r="D25" s="21" t="s">
        <v>167</v>
      </c>
      <c r="E25" s="16" t="s">
        <v>168</v>
      </c>
      <c r="F25" s="16" t="s">
        <v>56</v>
      </c>
      <c r="G25" s="16" t="s">
        <v>169</v>
      </c>
      <c r="H25" s="16" t="s">
        <v>170</v>
      </c>
      <c r="I25" s="16" t="s">
        <v>59</v>
      </c>
      <c r="J25" s="16" t="s">
        <v>153</v>
      </c>
      <c r="K25" s="16" t="s">
        <v>171</v>
      </c>
      <c r="L25" s="36">
        <v>1020</v>
      </c>
      <c r="M25" s="36">
        <v>1020</v>
      </c>
      <c r="N25" s="36">
        <v>1020</v>
      </c>
      <c r="O25" s="36">
        <v>1020</v>
      </c>
      <c r="P25" s="16">
        <f t="shared" si="11"/>
        <v>4080</v>
      </c>
      <c r="Q25" s="16" t="s">
        <v>81</v>
      </c>
      <c r="R25" s="16" t="s">
        <v>172</v>
      </c>
      <c r="S25" s="16" t="s">
        <v>156</v>
      </c>
      <c r="T25" s="16" t="s">
        <v>157</v>
      </c>
      <c r="U25" s="16" t="s">
        <v>158</v>
      </c>
      <c r="V25" s="63">
        <f t="shared" si="9"/>
        <v>1020</v>
      </c>
      <c r="W25" s="17">
        <v>512</v>
      </c>
      <c r="X25" s="75">
        <f t="shared" si="4"/>
        <v>0.50196078431372548</v>
      </c>
      <c r="Y25" s="16" t="s">
        <v>173</v>
      </c>
      <c r="Z25" s="16" t="s">
        <v>160</v>
      </c>
      <c r="AA25" s="24">
        <f t="shared" si="0"/>
        <v>1020</v>
      </c>
      <c r="AB25" s="16">
        <v>827</v>
      </c>
      <c r="AC25" s="81">
        <f t="shared" si="5"/>
        <v>0.8107843137254902</v>
      </c>
      <c r="AD25" s="16" t="s">
        <v>174</v>
      </c>
      <c r="AE25" s="16" t="s">
        <v>162</v>
      </c>
      <c r="AF25" s="24">
        <f t="shared" si="1"/>
        <v>1020</v>
      </c>
      <c r="AG25" s="16">
        <v>640</v>
      </c>
      <c r="AH25" s="81">
        <f t="shared" si="6"/>
        <v>0.62745098039215685</v>
      </c>
      <c r="AI25" s="16" t="s">
        <v>175</v>
      </c>
      <c r="AJ25" s="16" t="s">
        <v>164</v>
      </c>
      <c r="AK25" s="24">
        <f t="shared" si="2"/>
        <v>1020</v>
      </c>
      <c r="AL25" s="16">
        <v>259</v>
      </c>
      <c r="AM25" s="81">
        <f t="shared" si="7"/>
        <v>0.25392156862745097</v>
      </c>
      <c r="AN25" s="16" t="s">
        <v>176</v>
      </c>
      <c r="AO25" s="16" t="s">
        <v>166</v>
      </c>
      <c r="AP25" s="17">
        <f t="shared" si="3"/>
        <v>4080</v>
      </c>
      <c r="AQ25" s="32">
        <f t="shared" ref="AQ25:AQ30" si="12">SUM(W25,AB25,AG25,AL25)</f>
        <v>2238</v>
      </c>
      <c r="AR25" s="75">
        <f t="shared" si="8"/>
        <v>0.54852941176470593</v>
      </c>
      <c r="AS25" s="16" t="s">
        <v>175</v>
      </c>
    </row>
    <row r="26" spans="1:45" s="25" customFormat="1" ht="90" x14ac:dyDescent="0.25">
      <c r="A26" s="17">
        <v>4</v>
      </c>
      <c r="B26" s="16" t="s">
        <v>52</v>
      </c>
      <c r="C26" s="16" t="s">
        <v>148</v>
      </c>
      <c r="D26" s="21" t="s">
        <v>177</v>
      </c>
      <c r="E26" s="16" t="s">
        <v>178</v>
      </c>
      <c r="F26" s="16" t="s">
        <v>56</v>
      </c>
      <c r="G26" s="16" t="s">
        <v>179</v>
      </c>
      <c r="H26" s="16" t="s">
        <v>180</v>
      </c>
      <c r="I26" s="16" t="s">
        <v>59</v>
      </c>
      <c r="J26" s="16" t="s">
        <v>153</v>
      </c>
      <c r="K26" s="16" t="s">
        <v>181</v>
      </c>
      <c r="L26" s="36">
        <v>39</v>
      </c>
      <c r="M26" s="36">
        <v>63</v>
      </c>
      <c r="N26" s="36">
        <v>87</v>
      </c>
      <c r="O26" s="36">
        <v>63</v>
      </c>
      <c r="P26" s="16">
        <f t="shared" si="11"/>
        <v>252</v>
      </c>
      <c r="Q26" s="16" t="s">
        <v>81</v>
      </c>
      <c r="R26" s="16" t="s">
        <v>182</v>
      </c>
      <c r="S26" s="16" t="s">
        <v>183</v>
      </c>
      <c r="T26" s="16" t="s">
        <v>157</v>
      </c>
      <c r="U26" s="16" t="s">
        <v>158</v>
      </c>
      <c r="V26" s="63">
        <f t="shared" si="9"/>
        <v>39</v>
      </c>
      <c r="W26" s="17">
        <v>0</v>
      </c>
      <c r="X26" s="75">
        <f t="shared" si="4"/>
        <v>0</v>
      </c>
      <c r="Y26" s="16" t="s">
        <v>184</v>
      </c>
      <c r="Z26" s="16" t="s">
        <v>160</v>
      </c>
      <c r="AA26" s="24">
        <f t="shared" si="0"/>
        <v>63</v>
      </c>
      <c r="AB26" s="16">
        <v>2</v>
      </c>
      <c r="AC26" s="81">
        <f t="shared" si="5"/>
        <v>3.1746031746031744E-2</v>
      </c>
      <c r="AD26" s="16" t="s">
        <v>185</v>
      </c>
      <c r="AE26" s="16" t="s">
        <v>162</v>
      </c>
      <c r="AF26" s="24">
        <f t="shared" si="1"/>
        <v>87</v>
      </c>
      <c r="AG26" s="16">
        <v>0</v>
      </c>
      <c r="AH26" s="81">
        <f>IF(AG26/AF26&gt;100%,100%,AG26/AF26)</f>
        <v>0</v>
      </c>
      <c r="AI26" s="16" t="s">
        <v>186</v>
      </c>
      <c r="AJ26" s="16" t="s">
        <v>164</v>
      </c>
      <c r="AK26" s="24">
        <f t="shared" si="2"/>
        <v>63</v>
      </c>
      <c r="AL26" s="16">
        <v>0</v>
      </c>
      <c r="AM26" s="81">
        <f t="shared" si="7"/>
        <v>0</v>
      </c>
      <c r="AN26" s="16" t="s">
        <v>187</v>
      </c>
      <c r="AO26" s="16" t="s">
        <v>166</v>
      </c>
      <c r="AP26" s="17">
        <f t="shared" si="3"/>
        <v>252</v>
      </c>
      <c r="AQ26" s="32">
        <f>SUM(W26,AB26,AG26,AL26)</f>
        <v>2</v>
      </c>
      <c r="AR26" s="75">
        <f t="shared" si="8"/>
        <v>7.9365079365079361E-3</v>
      </c>
      <c r="AS26" s="16" t="s">
        <v>186</v>
      </c>
    </row>
    <row r="27" spans="1:45" s="25" customFormat="1" ht="90" x14ac:dyDescent="0.25">
      <c r="A27" s="17">
        <v>4</v>
      </c>
      <c r="B27" s="16" t="s">
        <v>52</v>
      </c>
      <c r="C27" s="16" t="s">
        <v>148</v>
      </c>
      <c r="D27" s="21" t="s">
        <v>188</v>
      </c>
      <c r="E27" s="16" t="s">
        <v>189</v>
      </c>
      <c r="F27" s="16" t="s">
        <v>115</v>
      </c>
      <c r="G27" s="16" t="s">
        <v>190</v>
      </c>
      <c r="H27" s="16" t="s">
        <v>191</v>
      </c>
      <c r="I27" s="16" t="s">
        <v>59</v>
      </c>
      <c r="J27" s="16" t="s">
        <v>153</v>
      </c>
      <c r="K27" s="16" t="s">
        <v>192</v>
      </c>
      <c r="L27" s="16">
        <v>50</v>
      </c>
      <c r="M27" s="16">
        <v>100</v>
      </c>
      <c r="N27" s="16">
        <v>120</v>
      </c>
      <c r="O27" s="16">
        <v>80</v>
      </c>
      <c r="P27" s="16">
        <f t="shared" si="11"/>
        <v>350</v>
      </c>
      <c r="Q27" s="16" t="s">
        <v>81</v>
      </c>
      <c r="R27" s="16" t="s">
        <v>182</v>
      </c>
      <c r="S27" s="16" t="s">
        <v>183</v>
      </c>
      <c r="T27" s="16" t="s">
        <v>157</v>
      </c>
      <c r="U27" s="16" t="s">
        <v>158</v>
      </c>
      <c r="V27" s="63">
        <f t="shared" si="9"/>
        <v>50</v>
      </c>
      <c r="W27" s="17">
        <v>0</v>
      </c>
      <c r="X27" s="75">
        <f t="shared" si="4"/>
        <v>0</v>
      </c>
      <c r="Y27" s="16" t="s">
        <v>184</v>
      </c>
      <c r="Z27" s="16" t="s">
        <v>160</v>
      </c>
      <c r="AA27" s="24">
        <f t="shared" si="0"/>
        <v>100</v>
      </c>
      <c r="AB27" s="16">
        <v>0</v>
      </c>
      <c r="AC27" s="81">
        <f t="shared" si="5"/>
        <v>0</v>
      </c>
      <c r="AD27" s="16" t="s">
        <v>187</v>
      </c>
      <c r="AE27" s="16" t="s">
        <v>162</v>
      </c>
      <c r="AF27" s="24">
        <f t="shared" si="1"/>
        <v>120</v>
      </c>
      <c r="AG27" s="16">
        <v>11</v>
      </c>
      <c r="AH27" s="81">
        <f t="shared" si="6"/>
        <v>9.166666666666666E-2</v>
      </c>
      <c r="AI27" s="16" t="s">
        <v>193</v>
      </c>
      <c r="AJ27" s="16" t="s">
        <v>164</v>
      </c>
      <c r="AK27" s="24">
        <f t="shared" si="2"/>
        <v>80</v>
      </c>
      <c r="AL27" s="16">
        <v>0</v>
      </c>
      <c r="AM27" s="81">
        <f t="shared" si="7"/>
        <v>0</v>
      </c>
      <c r="AN27" s="95" t="s">
        <v>187</v>
      </c>
      <c r="AO27" s="16" t="s">
        <v>166</v>
      </c>
      <c r="AP27" s="17">
        <f t="shared" si="3"/>
        <v>350</v>
      </c>
      <c r="AQ27" s="32">
        <f t="shared" si="12"/>
        <v>11</v>
      </c>
      <c r="AR27" s="75">
        <f t="shared" si="8"/>
        <v>3.1428571428571431E-2</v>
      </c>
      <c r="AS27" s="16" t="s">
        <v>193</v>
      </c>
    </row>
    <row r="28" spans="1:45" s="25" customFormat="1" ht="105" x14ac:dyDescent="0.25">
      <c r="A28" s="17">
        <v>4</v>
      </c>
      <c r="B28" s="16" t="s">
        <v>52</v>
      </c>
      <c r="C28" s="16" t="s">
        <v>148</v>
      </c>
      <c r="D28" s="21" t="s">
        <v>194</v>
      </c>
      <c r="E28" s="16" t="s">
        <v>195</v>
      </c>
      <c r="F28" s="16" t="s">
        <v>115</v>
      </c>
      <c r="G28" s="16" t="s">
        <v>196</v>
      </c>
      <c r="H28" s="16" t="s">
        <v>197</v>
      </c>
      <c r="I28" s="16" t="s">
        <v>59</v>
      </c>
      <c r="J28" s="16" t="s">
        <v>153</v>
      </c>
      <c r="K28" s="16" t="s">
        <v>198</v>
      </c>
      <c r="L28" s="16">
        <v>40</v>
      </c>
      <c r="M28" s="16">
        <v>84</v>
      </c>
      <c r="N28" s="16">
        <v>84</v>
      </c>
      <c r="O28" s="16">
        <v>52</v>
      </c>
      <c r="P28" s="16">
        <f t="shared" si="11"/>
        <v>260</v>
      </c>
      <c r="Q28" s="16" t="s">
        <v>81</v>
      </c>
      <c r="R28" s="16" t="s">
        <v>199</v>
      </c>
      <c r="S28" s="16" t="s">
        <v>200</v>
      </c>
      <c r="T28" s="16" t="s">
        <v>157</v>
      </c>
      <c r="U28" s="16" t="s">
        <v>144</v>
      </c>
      <c r="V28" s="63">
        <f t="shared" si="9"/>
        <v>40</v>
      </c>
      <c r="W28" s="17">
        <v>44</v>
      </c>
      <c r="X28" s="75">
        <f t="shared" si="4"/>
        <v>1</v>
      </c>
      <c r="Y28" s="16" t="s">
        <v>201</v>
      </c>
      <c r="Z28" s="16" t="s">
        <v>160</v>
      </c>
      <c r="AA28" s="24">
        <f t="shared" si="0"/>
        <v>84</v>
      </c>
      <c r="AB28" s="16">
        <v>70</v>
      </c>
      <c r="AC28" s="81">
        <f t="shared" si="5"/>
        <v>0.83333333333333337</v>
      </c>
      <c r="AD28" s="16" t="s">
        <v>202</v>
      </c>
      <c r="AE28" s="16" t="s">
        <v>203</v>
      </c>
      <c r="AF28" s="24">
        <f t="shared" si="1"/>
        <v>84</v>
      </c>
      <c r="AG28" s="16">
        <v>95</v>
      </c>
      <c r="AH28" s="81">
        <f t="shared" si="6"/>
        <v>1</v>
      </c>
      <c r="AI28" s="16" t="s">
        <v>204</v>
      </c>
      <c r="AJ28" s="16" t="s">
        <v>205</v>
      </c>
      <c r="AK28" s="24">
        <f t="shared" si="2"/>
        <v>52</v>
      </c>
      <c r="AL28" s="16">
        <v>69</v>
      </c>
      <c r="AM28" s="81">
        <f t="shared" si="7"/>
        <v>1</v>
      </c>
      <c r="AN28" s="16" t="s">
        <v>206</v>
      </c>
      <c r="AO28" s="16" t="s">
        <v>200</v>
      </c>
      <c r="AP28" s="17">
        <f t="shared" si="3"/>
        <v>260</v>
      </c>
      <c r="AQ28" s="32">
        <f t="shared" si="12"/>
        <v>278</v>
      </c>
      <c r="AR28" s="75">
        <f t="shared" si="8"/>
        <v>1</v>
      </c>
      <c r="AS28" s="16" t="s">
        <v>204</v>
      </c>
    </row>
    <row r="29" spans="1:45" s="25" customFormat="1" ht="90" x14ac:dyDescent="0.25">
      <c r="A29" s="17">
        <v>4</v>
      </c>
      <c r="B29" s="16" t="s">
        <v>52</v>
      </c>
      <c r="C29" s="16" t="s">
        <v>148</v>
      </c>
      <c r="D29" s="21" t="s">
        <v>207</v>
      </c>
      <c r="E29" s="16" t="s">
        <v>208</v>
      </c>
      <c r="F29" s="16" t="s">
        <v>115</v>
      </c>
      <c r="G29" s="16" t="s">
        <v>209</v>
      </c>
      <c r="H29" s="16" t="s">
        <v>210</v>
      </c>
      <c r="I29" s="16" t="s">
        <v>59</v>
      </c>
      <c r="J29" s="16" t="s">
        <v>153</v>
      </c>
      <c r="K29" s="16" t="s">
        <v>198</v>
      </c>
      <c r="L29" s="16">
        <v>65</v>
      </c>
      <c r="M29" s="16">
        <v>75</v>
      </c>
      <c r="N29" s="16">
        <v>75</v>
      </c>
      <c r="O29" s="16">
        <v>75</v>
      </c>
      <c r="P29" s="16">
        <f t="shared" si="11"/>
        <v>290</v>
      </c>
      <c r="Q29" s="16" t="s">
        <v>81</v>
      </c>
      <c r="R29" s="16" t="s">
        <v>211</v>
      </c>
      <c r="S29" s="16" t="s">
        <v>200</v>
      </c>
      <c r="T29" s="16" t="s">
        <v>157</v>
      </c>
      <c r="U29" s="16" t="s">
        <v>144</v>
      </c>
      <c r="V29" s="63">
        <f t="shared" si="9"/>
        <v>65</v>
      </c>
      <c r="W29" s="17">
        <v>34</v>
      </c>
      <c r="X29" s="75">
        <f t="shared" si="4"/>
        <v>0.52307692307692311</v>
      </c>
      <c r="Y29" s="16" t="s">
        <v>212</v>
      </c>
      <c r="Z29" s="16" t="s">
        <v>160</v>
      </c>
      <c r="AA29" s="24">
        <f t="shared" si="0"/>
        <v>75</v>
      </c>
      <c r="AB29" s="16">
        <v>134</v>
      </c>
      <c r="AC29" s="81">
        <f t="shared" si="5"/>
        <v>1</v>
      </c>
      <c r="AD29" s="16" t="s">
        <v>213</v>
      </c>
      <c r="AE29" s="16" t="s">
        <v>203</v>
      </c>
      <c r="AF29" s="24">
        <f t="shared" si="1"/>
        <v>75</v>
      </c>
      <c r="AG29" s="16">
        <v>90</v>
      </c>
      <c r="AH29" s="81">
        <f t="shared" si="6"/>
        <v>1</v>
      </c>
      <c r="AI29" s="16" t="s">
        <v>214</v>
      </c>
      <c r="AJ29" s="16" t="s">
        <v>205</v>
      </c>
      <c r="AK29" s="24">
        <f t="shared" si="2"/>
        <v>75</v>
      </c>
      <c r="AL29" s="16">
        <v>84</v>
      </c>
      <c r="AM29" s="81">
        <f t="shared" si="7"/>
        <v>1</v>
      </c>
      <c r="AN29" s="16" t="s">
        <v>215</v>
      </c>
      <c r="AO29" s="16" t="s">
        <v>200</v>
      </c>
      <c r="AP29" s="17">
        <f t="shared" si="3"/>
        <v>290</v>
      </c>
      <c r="AQ29" s="32">
        <f>SUM(W29,AB29,AG29,AL29)</f>
        <v>342</v>
      </c>
      <c r="AR29" s="75">
        <f t="shared" si="8"/>
        <v>1</v>
      </c>
      <c r="AS29" s="16" t="s">
        <v>214</v>
      </c>
    </row>
    <row r="30" spans="1:45" s="25" customFormat="1" ht="90" x14ac:dyDescent="0.25">
      <c r="A30" s="17">
        <v>4</v>
      </c>
      <c r="B30" s="16" t="s">
        <v>52</v>
      </c>
      <c r="C30" s="16" t="s">
        <v>148</v>
      </c>
      <c r="D30" s="21" t="s">
        <v>216</v>
      </c>
      <c r="E30" s="16" t="s">
        <v>217</v>
      </c>
      <c r="F30" s="16" t="s">
        <v>115</v>
      </c>
      <c r="G30" s="16" t="s">
        <v>218</v>
      </c>
      <c r="H30" s="16" t="s">
        <v>219</v>
      </c>
      <c r="I30" s="16" t="s">
        <v>59</v>
      </c>
      <c r="J30" s="16" t="s">
        <v>153</v>
      </c>
      <c r="K30" s="16" t="s">
        <v>198</v>
      </c>
      <c r="L30" s="16">
        <v>12</v>
      </c>
      <c r="M30" s="16">
        <v>24</v>
      </c>
      <c r="N30" s="16">
        <v>24</v>
      </c>
      <c r="O30" s="16">
        <v>17</v>
      </c>
      <c r="P30" s="16">
        <f t="shared" si="11"/>
        <v>77</v>
      </c>
      <c r="Q30" s="16" t="s">
        <v>81</v>
      </c>
      <c r="R30" s="16" t="s">
        <v>220</v>
      </c>
      <c r="S30" s="16" t="s">
        <v>200</v>
      </c>
      <c r="T30" s="16" t="s">
        <v>157</v>
      </c>
      <c r="U30" s="16" t="s">
        <v>144</v>
      </c>
      <c r="V30" s="63">
        <f t="shared" si="9"/>
        <v>12</v>
      </c>
      <c r="W30" s="17">
        <v>0</v>
      </c>
      <c r="X30" s="75">
        <f t="shared" si="4"/>
        <v>0</v>
      </c>
      <c r="Y30" s="16" t="s">
        <v>184</v>
      </c>
      <c r="Z30" s="16" t="s">
        <v>160</v>
      </c>
      <c r="AA30" s="24">
        <f t="shared" si="0"/>
        <v>24</v>
      </c>
      <c r="AB30" s="16">
        <v>30</v>
      </c>
      <c r="AC30" s="81">
        <f t="shared" si="5"/>
        <v>1</v>
      </c>
      <c r="AD30" s="16" t="s">
        <v>221</v>
      </c>
      <c r="AE30" s="16" t="s">
        <v>203</v>
      </c>
      <c r="AF30" s="24">
        <f t="shared" si="1"/>
        <v>24</v>
      </c>
      <c r="AG30" s="16">
        <v>80</v>
      </c>
      <c r="AH30" s="81">
        <f t="shared" si="6"/>
        <v>1</v>
      </c>
      <c r="AI30" s="16" t="s">
        <v>222</v>
      </c>
      <c r="AJ30" s="16" t="s">
        <v>205</v>
      </c>
      <c r="AK30" s="24">
        <f t="shared" si="2"/>
        <v>17</v>
      </c>
      <c r="AL30" s="16">
        <v>17</v>
      </c>
      <c r="AM30" s="81">
        <f t="shared" si="7"/>
        <v>1</v>
      </c>
      <c r="AN30" s="16" t="s">
        <v>223</v>
      </c>
      <c r="AO30" s="16" t="s">
        <v>200</v>
      </c>
      <c r="AP30" s="17">
        <f t="shared" si="3"/>
        <v>77</v>
      </c>
      <c r="AQ30" s="32">
        <f t="shared" si="12"/>
        <v>127</v>
      </c>
      <c r="AR30" s="75">
        <f t="shared" si="8"/>
        <v>1</v>
      </c>
      <c r="AS30" s="16" t="s">
        <v>222</v>
      </c>
    </row>
    <row r="31" spans="1:45" s="5" customFormat="1" ht="15.75" x14ac:dyDescent="0.25">
      <c r="A31" s="10"/>
      <c r="B31" s="10"/>
      <c r="C31" s="10"/>
      <c r="D31" s="10"/>
      <c r="E31" s="13" t="s">
        <v>224</v>
      </c>
      <c r="F31" s="10"/>
      <c r="G31" s="10"/>
      <c r="H31" s="10"/>
      <c r="I31" s="10"/>
      <c r="J31" s="10"/>
      <c r="K31" s="10"/>
      <c r="L31" s="14"/>
      <c r="M31" s="14"/>
      <c r="N31" s="14"/>
      <c r="O31" s="14"/>
      <c r="P31" s="14"/>
      <c r="Q31" s="10"/>
      <c r="R31" s="10"/>
      <c r="S31" s="10"/>
      <c r="T31" s="10"/>
      <c r="U31" s="10"/>
      <c r="V31" s="64"/>
      <c r="W31" s="64"/>
      <c r="X31" s="76">
        <f>AVERAGE(X15:X30)*80%</f>
        <v>0.37390021659736472</v>
      </c>
      <c r="Y31" s="14"/>
      <c r="Z31" s="14"/>
      <c r="AA31" s="14"/>
      <c r="AB31" s="14"/>
      <c r="AC31" s="87">
        <f>AVERAGE(AC15:AC30)*80%</f>
        <v>0.45773214580518196</v>
      </c>
      <c r="AD31" s="14"/>
      <c r="AE31" s="14"/>
      <c r="AF31" s="14"/>
      <c r="AG31" s="14"/>
      <c r="AH31" s="87">
        <f>AVERAGE(AH15:AH30)*80%</f>
        <v>0.59422315011792837</v>
      </c>
      <c r="AI31" s="14"/>
      <c r="AJ31" s="14"/>
      <c r="AK31" s="14"/>
      <c r="AL31" s="14"/>
      <c r="AM31" s="87">
        <f>AVERAGE(AM15:AM30)*80%</f>
        <v>0.55898775018554436</v>
      </c>
      <c r="AN31" s="10"/>
      <c r="AO31" s="10"/>
      <c r="AP31" s="64"/>
      <c r="AQ31" s="83"/>
      <c r="AR31" s="76">
        <f>AVERAGE(AR15:AR30)*80%</f>
        <v>0.50390746879948567</v>
      </c>
      <c r="AS31" s="10"/>
    </row>
    <row r="32" spans="1:45" s="50" customFormat="1" ht="105" customHeight="1" x14ac:dyDescent="0.25">
      <c r="A32" s="31">
        <v>7</v>
      </c>
      <c r="B32" s="22" t="s">
        <v>225</v>
      </c>
      <c r="C32" s="22" t="s">
        <v>226</v>
      </c>
      <c r="D32" s="37" t="s">
        <v>227</v>
      </c>
      <c r="E32" s="38" t="s">
        <v>228</v>
      </c>
      <c r="F32" s="38" t="s">
        <v>229</v>
      </c>
      <c r="G32" s="38" t="s">
        <v>230</v>
      </c>
      <c r="H32" s="38" t="s">
        <v>231</v>
      </c>
      <c r="I32" s="39" t="s">
        <v>232</v>
      </c>
      <c r="J32" s="38" t="s">
        <v>233</v>
      </c>
      <c r="K32" s="38" t="s">
        <v>234</v>
      </c>
      <c r="L32" s="40" t="s">
        <v>67</v>
      </c>
      <c r="M32" s="41">
        <v>0.8</v>
      </c>
      <c r="N32" s="40" t="s">
        <v>67</v>
      </c>
      <c r="O32" s="42">
        <v>0.8</v>
      </c>
      <c r="P32" s="42">
        <v>0.8</v>
      </c>
      <c r="Q32" s="43" t="s">
        <v>235</v>
      </c>
      <c r="R32" s="43" t="s">
        <v>236</v>
      </c>
      <c r="S32" s="38" t="s">
        <v>237</v>
      </c>
      <c r="T32" s="38" t="s">
        <v>238</v>
      </c>
      <c r="U32" s="44" t="s">
        <v>239</v>
      </c>
      <c r="V32" s="65" t="s">
        <v>67</v>
      </c>
      <c r="W32" s="31" t="s">
        <v>67</v>
      </c>
      <c r="X32" s="48" t="s">
        <v>67</v>
      </c>
      <c r="Y32" s="22" t="s">
        <v>145</v>
      </c>
      <c r="Z32" s="22" t="s">
        <v>67</v>
      </c>
      <c r="AA32" s="46">
        <f>M32</f>
        <v>0.8</v>
      </c>
      <c r="AB32" s="47">
        <v>0.85</v>
      </c>
      <c r="AC32" s="48">
        <f t="shared" ref="AC32:AC38" si="13">IF(AB32/AA32&gt;100%,100%,AB32/AA32)</f>
        <v>1</v>
      </c>
      <c r="AD32" s="22" t="s">
        <v>240</v>
      </c>
      <c r="AE32" s="22" t="s">
        <v>241</v>
      </c>
      <c r="AF32" s="45" t="s">
        <v>67</v>
      </c>
      <c r="AG32" s="22" t="s">
        <v>67</v>
      </c>
      <c r="AH32" s="22" t="s">
        <v>67</v>
      </c>
      <c r="AI32" s="22" t="s">
        <v>67</v>
      </c>
      <c r="AJ32" s="22" t="s">
        <v>67</v>
      </c>
      <c r="AK32" s="46">
        <f>O32</f>
        <v>0.8</v>
      </c>
      <c r="AL32" s="54">
        <v>0.88</v>
      </c>
      <c r="AM32" s="48">
        <f t="shared" ref="AM32:AM38" si="14">IF(AL32/AK32&gt;100%,100%,AL32/AK32)</f>
        <v>1</v>
      </c>
      <c r="AN32" s="22" t="s">
        <v>242</v>
      </c>
      <c r="AO32" s="22"/>
      <c r="AP32" s="60">
        <f>P32</f>
        <v>0.8</v>
      </c>
      <c r="AQ32" s="84">
        <f>AVERAGE(AB32,AL32)</f>
        <v>0.86499999999999999</v>
      </c>
      <c r="AR32" s="48">
        <f t="shared" ref="AR32:AR38" si="15">IF(AQ32/AP32&gt;100%,100%,AQ32/AP32)</f>
        <v>1</v>
      </c>
      <c r="AS32" s="22" t="s">
        <v>240</v>
      </c>
    </row>
    <row r="33" spans="1:45" s="50" customFormat="1" ht="105" x14ac:dyDescent="0.25">
      <c r="A33" s="31">
        <v>7</v>
      </c>
      <c r="B33" s="22" t="s">
        <v>225</v>
      </c>
      <c r="C33" s="22" t="s">
        <v>226</v>
      </c>
      <c r="D33" s="51" t="s">
        <v>243</v>
      </c>
      <c r="E33" s="43" t="s">
        <v>244</v>
      </c>
      <c r="F33" s="43" t="s">
        <v>229</v>
      </c>
      <c r="G33" s="43" t="s">
        <v>245</v>
      </c>
      <c r="H33" s="43" t="s">
        <v>246</v>
      </c>
      <c r="I33" s="43" t="s">
        <v>247</v>
      </c>
      <c r="J33" s="43" t="s">
        <v>233</v>
      </c>
      <c r="K33" s="43" t="s">
        <v>248</v>
      </c>
      <c r="L33" s="52">
        <v>1</v>
      </c>
      <c r="M33" s="52">
        <v>1</v>
      </c>
      <c r="N33" s="52">
        <v>1</v>
      </c>
      <c r="O33" s="53">
        <v>1</v>
      </c>
      <c r="P33" s="53">
        <v>1</v>
      </c>
      <c r="Q33" s="43" t="s">
        <v>235</v>
      </c>
      <c r="R33" s="43" t="s">
        <v>249</v>
      </c>
      <c r="S33" s="43" t="s">
        <v>250</v>
      </c>
      <c r="T33" s="38" t="s">
        <v>238</v>
      </c>
      <c r="U33" s="44" t="s">
        <v>251</v>
      </c>
      <c r="V33" s="66">
        <v>1</v>
      </c>
      <c r="W33" s="67">
        <v>1</v>
      </c>
      <c r="X33" s="48">
        <f t="shared" ref="X33:X38" si="16">IF(W33/V33&gt;100%,100%,W33/V33)</f>
        <v>1</v>
      </c>
      <c r="Y33" s="22" t="s">
        <v>252</v>
      </c>
      <c r="Z33" s="43" t="s">
        <v>253</v>
      </c>
      <c r="AA33" s="46">
        <f t="shared" ref="AA33:AA38" si="17">M33</f>
        <v>1</v>
      </c>
      <c r="AB33" s="49">
        <v>1</v>
      </c>
      <c r="AC33" s="48">
        <f t="shared" si="13"/>
        <v>1</v>
      </c>
      <c r="AD33" s="22" t="s">
        <v>252</v>
      </c>
      <c r="AE33" s="22" t="s">
        <v>253</v>
      </c>
      <c r="AF33" s="46">
        <f>N33</f>
        <v>1</v>
      </c>
      <c r="AG33" s="49">
        <v>1</v>
      </c>
      <c r="AH33" s="48">
        <f t="shared" ref="AH33:AH35" si="18">IF(AG33/AF33&gt;100%,100%,AG33/AF33)</f>
        <v>1</v>
      </c>
      <c r="AI33" s="22" t="s">
        <v>252</v>
      </c>
      <c r="AJ33" s="22" t="s">
        <v>254</v>
      </c>
      <c r="AK33" s="46">
        <f t="shared" ref="AK33:AK38" si="19">O33</f>
        <v>1</v>
      </c>
      <c r="AL33" s="54">
        <v>1</v>
      </c>
      <c r="AM33" s="48">
        <f t="shared" si="14"/>
        <v>1</v>
      </c>
      <c r="AN33" s="22" t="s">
        <v>255</v>
      </c>
      <c r="AO33" s="22"/>
      <c r="AP33" s="60">
        <f t="shared" ref="AP33:AP38" si="20">P33</f>
        <v>1</v>
      </c>
      <c r="AQ33" s="84">
        <f>AVERAGE(W33,AB33,AG33,AL33)</f>
        <v>1</v>
      </c>
      <c r="AR33" s="48">
        <f t="shared" si="15"/>
        <v>1</v>
      </c>
      <c r="AS33" s="22" t="s">
        <v>256</v>
      </c>
    </row>
    <row r="34" spans="1:45" s="50" customFormat="1" ht="150" x14ac:dyDescent="0.25">
      <c r="A34" s="31">
        <v>7</v>
      </c>
      <c r="B34" s="22" t="s">
        <v>225</v>
      </c>
      <c r="C34" s="22" t="s">
        <v>257</v>
      </c>
      <c r="D34" s="51" t="s">
        <v>258</v>
      </c>
      <c r="E34" s="43" t="s">
        <v>259</v>
      </c>
      <c r="F34" s="43" t="s">
        <v>229</v>
      </c>
      <c r="G34" s="43" t="s">
        <v>260</v>
      </c>
      <c r="H34" s="43" t="s">
        <v>261</v>
      </c>
      <c r="I34" s="43" t="s">
        <v>247</v>
      </c>
      <c r="J34" s="43" t="s">
        <v>233</v>
      </c>
      <c r="K34" s="43" t="s">
        <v>262</v>
      </c>
      <c r="L34" s="40" t="s">
        <v>67</v>
      </c>
      <c r="M34" s="41">
        <v>1</v>
      </c>
      <c r="N34" s="41">
        <v>1</v>
      </c>
      <c r="O34" s="42">
        <v>1</v>
      </c>
      <c r="P34" s="42">
        <v>1</v>
      </c>
      <c r="Q34" s="43" t="s">
        <v>235</v>
      </c>
      <c r="R34" s="43" t="s">
        <v>263</v>
      </c>
      <c r="S34" s="43" t="s">
        <v>264</v>
      </c>
      <c r="T34" s="38" t="s">
        <v>238</v>
      </c>
      <c r="U34" s="44" t="s">
        <v>265</v>
      </c>
      <c r="V34" s="66" t="s">
        <v>67</v>
      </c>
      <c r="W34" s="31" t="s">
        <v>67</v>
      </c>
      <c r="X34" s="48" t="s">
        <v>67</v>
      </c>
      <c r="Y34" s="22" t="s">
        <v>145</v>
      </c>
      <c r="Z34" s="22" t="s">
        <v>67</v>
      </c>
      <c r="AA34" s="46">
        <f t="shared" si="17"/>
        <v>1</v>
      </c>
      <c r="AB34" s="89">
        <v>1</v>
      </c>
      <c r="AC34" s="90">
        <f t="shared" si="13"/>
        <v>1</v>
      </c>
      <c r="AD34" s="23" t="s">
        <v>266</v>
      </c>
      <c r="AE34" s="22" t="s">
        <v>267</v>
      </c>
      <c r="AF34" s="46">
        <f t="shared" ref="AF34:AF35" si="21">N34</f>
        <v>1</v>
      </c>
      <c r="AG34" s="49">
        <v>1</v>
      </c>
      <c r="AH34" s="48">
        <f t="shared" si="18"/>
        <v>1</v>
      </c>
      <c r="AI34" s="22" t="s">
        <v>268</v>
      </c>
      <c r="AJ34" s="22" t="s">
        <v>269</v>
      </c>
      <c r="AK34" s="46">
        <f t="shared" si="19"/>
        <v>1</v>
      </c>
      <c r="AL34" s="54">
        <v>1</v>
      </c>
      <c r="AM34" s="48">
        <f t="shared" si="14"/>
        <v>1</v>
      </c>
      <c r="AN34" s="22" t="s">
        <v>270</v>
      </c>
      <c r="AO34" s="22"/>
      <c r="AP34" s="60">
        <f t="shared" si="20"/>
        <v>1</v>
      </c>
      <c r="AQ34" s="84">
        <f>AVERAGE(AB34,AG34,AL34)</f>
        <v>1</v>
      </c>
      <c r="AR34" s="48">
        <f t="shared" si="15"/>
        <v>1</v>
      </c>
      <c r="AS34" s="22" t="s">
        <v>268</v>
      </c>
    </row>
    <row r="35" spans="1:45" s="50" customFormat="1" ht="105" x14ac:dyDescent="0.25">
      <c r="A35" s="31">
        <v>7</v>
      </c>
      <c r="B35" s="22" t="s">
        <v>225</v>
      </c>
      <c r="C35" s="22" t="s">
        <v>226</v>
      </c>
      <c r="D35" s="51" t="s">
        <v>271</v>
      </c>
      <c r="E35" s="43" t="s">
        <v>272</v>
      </c>
      <c r="F35" s="43" t="s">
        <v>229</v>
      </c>
      <c r="G35" s="43" t="s">
        <v>273</v>
      </c>
      <c r="H35" s="43" t="s">
        <v>274</v>
      </c>
      <c r="I35" s="43" t="s">
        <v>247</v>
      </c>
      <c r="J35" s="43" t="s">
        <v>118</v>
      </c>
      <c r="K35" s="43" t="s">
        <v>273</v>
      </c>
      <c r="L35" s="41">
        <v>1</v>
      </c>
      <c r="M35" s="40" t="s">
        <v>67</v>
      </c>
      <c r="N35" s="41">
        <v>1</v>
      </c>
      <c r="O35" s="42" t="s">
        <v>67</v>
      </c>
      <c r="P35" s="42">
        <v>1</v>
      </c>
      <c r="Q35" s="43" t="s">
        <v>81</v>
      </c>
      <c r="R35" s="43" t="s">
        <v>275</v>
      </c>
      <c r="S35" s="43" t="s">
        <v>275</v>
      </c>
      <c r="T35" s="38" t="s">
        <v>238</v>
      </c>
      <c r="U35" s="44" t="s">
        <v>251</v>
      </c>
      <c r="V35" s="66">
        <v>1</v>
      </c>
      <c r="W35" s="67">
        <v>1</v>
      </c>
      <c r="X35" s="48">
        <f t="shared" si="16"/>
        <v>1</v>
      </c>
      <c r="Y35" s="22" t="s">
        <v>276</v>
      </c>
      <c r="Z35" s="43" t="s">
        <v>277</v>
      </c>
      <c r="AA35" s="46" t="str">
        <f t="shared" si="17"/>
        <v>No programada</v>
      </c>
      <c r="AB35" s="49" t="s">
        <v>67</v>
      </c>
      <c r="AC35" s="48" t="s">
        <v>67</v>
      </c>
      <c r="AD35" s="22" t="s">
        <v>67</v>
      </c>
      <c r="AE35" s="22" t="s">
        <v>67</v>
      </c>
      <c r="AF35" s="46">
        <f t="shared" si="21"/>
        <v>1</v>
      </c>
      <c r="AG35" s="49">
        <v>1</v>
      </c>
      <c r="AH35" s="48">
        <f t="shared" si="18"/>
        <v>1</v>
      </c>
      <c r="AI35" s="22" t="s">
        <v>278</v>
      </c>
      <c r="AJ35" s="22" t="s">
        <v>279</v>
      </c>
      <c r="AK35" s="46" t="str">
        <f t="shared" si="19"/>
        <v>No programada</v>
      </c>
      <c r="AL35" s="26" t="s">
        <v>67</v>
      </c>
      <c r="AM35" s="26" t="s">
        <v>67</v>
      </c>
      <c r="AN35" s="26" t="s">
        <v>67</v>
      </c>
      <c r="AO35" s="26" t="s">
        <v>67</v>
      </c>
      <c r="AP35" s="60">
        <f t="shared" si="20"/>
        <v>1</v>
      </c>
      <c r="AQ35" s="84">
        <f>AVERAGE(AB35,AG35,AL35)</f>
        <v>1</v>
      </c>
      <c r="AR35" s="48">
        <f t="shared" si="15"/>
        <v>1</v>
      </c>
      <c r="AS35" s="22" t="s">
        <v>278</v>
      </c>
    </row>
    <row r="36" spans="1:45" s="50" customFormat="1" ht="105" x14ac:dyDescent="0.25">
      <c r="A36" s="31">
        <v>7</v>
      </c>
      <c r="B36" s="22" t="s">
        <v>225</v>
      </c>
      <c r="C36" s="22" t="s">
        <v>226</v>
      </c>
      <c r="D36" s="51" t="s">
        <v>280</v>
      </c>
      <c r="E36" s="22" t="s">
        <v>281</v>
      </c>
      <c r="F36" s="22" t="s">
        <v>229</v>
      </c>
      <c r="G36" s="22" t="s">
        <v>282</v>
      </c>
      <c r="H36" s="22" t="s">
        <v>283</v>
      </c>
      <c r="I36" s="22" t="s">
        <v>121</v>
      </c>
      <c r="J36" s="23" t="s">
        <v>153</v>
      </c>
      <c r="K36" s="22" t="s">
        <v>282</v>
      </c>
      <c r="L36" s="55">
        <v>0</v>
      </c>
      <c r="M36" s="55">
        <v>1</v>
      </c>
      <c r="N36" s="55">
        <v>0</v>
      </c>
      <c r="O36" s="55">
        <v>1</v>
      </c>
      <c r="P36" s="55">
        <v>2</v>
      </c>
      <c r="Q36" s="22" t="s">
        <v>81</v>
      </c>
      <c r="R36" s="56" t="s">
        <v>275</v>
      </c>
      <c r="S36" s="56" t="s">
        <v>275</v>
      </c>
      <c r="T36" s="22" t="s">
        <v>284</v>
      </c>
      <c r="U36" s="57" t="s">
        <v>67</v>
      </c>
      <c r="V36" s="65" t="s">
        <v>67</v>
      </c>
      <c r="W36" s="65" t="s">
        <v>67</v>
      </c>
      <c r="X36" s="48" t="s">
        <v>67</v>
      </c>
      <c r="Y36" s="22" t="s">
        <v>145</v>
      </c>
      <c r="Z36" s="57" t="s">
        <v>67</v>
      </c>
      <c r="AA36" s="58">
        <f t="shared" si="17"/>
        <v>1</v>
      </c>
      <c r="AB36" s="59">
        <v>1</v>
      </c>
      <c r="AC36" s="48">
        <f t="shared" si="13"/>
        <v>1</v>
      </c>
      <c r="AD36" s="22" t="s">
        <v>285</v>
      </c>
      <c r="AE36" s="57" t="s">
        <v>286</v>
      </c>
      <c r="AF36" s="57" t="s">
        <v>67</v>
      </c>
      <c r="AG36" s="92" t="s">
        <v>67</v>
      </c>
      <c r="AH36" s="57" t="s">
        <v>67</v>
      </c>
      <c r="AI36" s="57" t="s">
        <v>67</v>
      </c>
      <c r="AJ36" s="58" t="s">
        <v>67</v>
      </c>
      <c r="AK36" s="46">
        <f t="shared" si="19"/>
        <v>1</v>
      </c>
      <c r="AL36" s="59">
        <v>1</v>
      </c>
      <c r="AM36" s="48">
        <f t="shared" si="14"/>
        <v>1</v>
      </c>
      <c r="AN36" s="22" t="s">
        <v>287</v>
      </c>
      <c r="AO36" s="57" t="s">
        <v>288</v>
      </c>
      <c r="AP36" s="71">
        <f t="shared" si="20"/>
        <v>2</v>
      </c>
      <c r="AQ36" s="55">
        <f>SUM(AB36,AL36)</f>
        <v>2</v>
      </c>
      <c r="AR36" s="48">
        <f t="shared" si="15"/>
        <v>1</v>
      </c>
      <c r="AS36" s="22" t="s">
        <v>67</v>
      </c>
    </row>
    <row r="37" spans="1:45" s="50" customFormat="1" ht="105" x14ac:dyDescent="0.25">
      <c r="A37" s="31">
        <v>5</v>
      </c>
      <c r="B37" s="22" t="s">
        <v>289</v>
      </c>
      <c r="C37" s="22" t="s">
        <v>290</v>
      </c>
      <c r="D37" s="51" t="s">
        <v>291</v>
      </c>
      <c r="E37" s="43" t="s">
        <v>292</v>
      </c>
      <c r="F37" s="43" t="s">
        <v>229</v>
      </c>
      <c r="G37" s="43" t="s">
        <v>293</v>
      </c>
      <c r="H37" s="43" t="s">
        <v>294</v>
      </c>
      <c r="I37" s="43" t="s">
        <v>295</v>
      </c>
      <c r="J37" s="43" t="s">
        <v>153</v>
      </c>
      <c r="K37" s="43" t="s">
        <v>296</v>
      </c>
      <c r="L37" s="41">
        <v>1</v>
      </c>
      <c r="M37" s="41">
        <v>0</v>
      </c>
      <c r="N37" s="41">
        <v>0</v>
      </c>
      <c r="O37" s="42">
        <v>0</v>
      </c>
      <c r="P37" s="42">
        <v>1</v>
      </c>
      <c r="Q37" s="43" t="s">
        <v>81</v>
      </c>
      <c r="R37" s="43" t="s">
        <v>297</v>
      </c>
      <c r="S37" s="43" t="s">
        <v>298</v>
      </c>
      <c r="T37" s="38" t="s">
        <v>144</v>
      </c>
      <c r="U37" s="44" t="s">
        <v>299</v>
      </c>
      <c r="V37" s="60">
        <v>1</v>
      </c>
      <c r="W37" s="60">
        <v>1</v>
      </c>
      <c r="X37" s="48">
        <f t="shared" si="16"/>
        <v>1</v>
      </c>
      <c r="Y37" s="46" t="s">
        <v>300</v>
      </c>
      <c r="Z37" s="43" t="s">
        <v>301</v>
      </c>
      <c r="AA37" s="26" t="s">
        <v>67</v>
      </c>
      <c r="AB37" s="26" t="s">
        <v>67</v>
      </c>
      <c r="AC37" s="26" t="s">
        <v>67</v>
      </c>
      <c r="AD37" s="26" t="s">
        <v>67</v>
      </c>
      <c r="AE37" s="26" t="s">
        <v>67</v>
      </c>
      <c r="AF37" s="26" t="s">
        <v>67</v>
      </c>
      <c r="AG37" s="93" t="s">
        <v>67</v>
      </c>
      <c r="AH37" s="26" t="s">
        <v>67</v>
      </c>
      <c r="AI37" s="26" t="s">
        <v>67</v>
      </c>
      <c r="AJ37" s="26" t="s">
        <v>67</v>
      </c>
      <c r="AK37" s="26" t="s">
        <v>67</v>
      </c>
      <c r="AL37" s="26" t="s">
        <v>67</v>
      </c>
      <c r="AM37" s="26" t="s">
        <v>67</v>
      </c>
      <c r="AN37" s="26" t="s">
        <v>67</v>
      </c>
      <c r="AO37" s="26" t="s">
        <v>67</v>
      </c>
      <c r="AP37" s="60">
        <f t="shared" si="20"/>
        <v>1</v>
      </c>
      <c r="AQ37" s="84">
        <v>1</v>
      </c>
      <c r="AR37" s="48">
        <f t="shared" si="15"/>
        <v>1</v>
      </c>
      <c r="AS37" s="46" t="s">
        <v>67</v>
      </c>
    </row>
    <row r="38" spans="1:45" s="50" customFormat="1" ht="150" x14ac:dyDescent="0.25">
      <c r="A38" s="31">
        <v>5</v>
      </c>
      <c r="B38" s="22" t="s">
        <v>289</v>
      </c>
      <c r="C38" s="22" t="s">
        <v>290</v>
      </c>
      <c r="D38" s="51" t="s">
        <v>302</v>
      </c>
      <c r="E38" s="43" t="s">
        <v>303</v>
      </c>
      <c r="F38" s="43" t="s">
        <v>229</v>
      </c>
      <c r="G38" s="43" t="s">
        <v>304</v>
      </c>
      <c r="H38" s="43" t="s">
        <v>305</v>
      </c>
      <c r="I38" s="43" t="s">
        <v>121</v>
      </c>
      <c r="J38" s="43" t="s">
        <v>118</v>
      </c>
      <c r="K38" s="43" t="s">
        <v>306</v>
      </c>
      <c r="L38" s="41">
        <v>1</v>
      </c>
      <c r="M38" s="41">
        <v>1</v>
      </c>
      <c r="N38" s="41">
        <v>1</v>
      </c>
      <c r="O38" s="41">
        <v>1</v>
      </c>
      <c r="P38" s="41">
        <v>1</v>
      </c>
      <c r="Q38" s="43" t="s">
        <v>307</v>
      </c>
      <c r="R38" s="43" t="s">
        <v>308</v>
      </c>
      <c r="S38" s="43" t="s">
        <v>298</v>
      </c>
      <c r="T38" s="38" t="s">
        <v>144</v>
      </c>
      <c r="U38" s="44" t="s">
        <v>299</v>
      </c>
      <c r="V38" s="60">
        <v>1</v>
      </c>
      <c r="W38" s="48">
        <v>0.68289999999999995</v>
      </c>
      <c r="X38" s="48">
        <f t="shared" si="16"/>
        <v>0.68289999999999995</v>
      </c>
      <c r="Y38" s="46" t="s">
        <v>309</v>
      </c>
      <c r="Z38" s="43" t="s">
        <v>301</v>
      </c>
      <c r="AA38" s="46">
        <f t="shared" si="17"/>
        <v>1</v>
      </c>
      <c r="AB38" s="48">
        <v>0.89119999999999999</v>
      </c>
      <c r="AC38" s="48">
        <f t="shared" si="13"/>
        <v>0.89119999999999999</v>
      </c>
      <c r="AD38" s="46" t="s">
        <v>310</v>
      </c>
      <c r="AE38" s="46" t="s">
        <v>311</v>
      </c>
      <c r="AF38" s="46">
        <f t="shared" ref="AF38" si="22">N38</f>
        <v>1</v>
      </c>
      <c r="AG38" s="47">
        <f>62/77</f>
        <v>0.80519480519480524</v>
      </c>
      <c r="AH38" s="48">
        <f t="shared" ref="AH38" si="23">IF(AG38/AF38&gt;100%,100%,AG38/AF38)</f>
        <v>0.80519480519480524</v>
      </c>
      <c r="AI38" s="46" t="s">
        <v>312</v>
      </c>
      <c r="AJ38" s="46" t="s">
        <v>313</v>
      </c>
      <c r="AK38" s="46">
        <f t="shared" si="19"/>
        <v>1</v>
      </c>
      <c r="AL38" s="46">
        <v>1</v>
      </c>
      <c r="AM38" s="48">
        <f t="shared" si="14"/>
        <v>1</v>
      </c>
      <c r="AN38" s="46" t="s">
        <v>314</v>
      </c>
      <c r="AO38" s="46" t="s">
        <v>299</v>
      </c>
      <c r="AP38" s="60">
        <f t="shared" si="20"/>
        <v>1</v>
      </c>
      <c r="AQ38" s="85">
        <f>AVERAGE(W38,AB38,AG38,AL38)</f>
        <v>0.84482370129870132</v>
      </c>
      <c r="AR38" s="48">
        <f t="shared" si="15"/>
        <v>0.84482370129870132</v>
      </c>
      <c r="AS38" s="46" t="s">
        <v>315</v>
      </c>
    </row>
    <row r="39" spans="1:45" s="5" customFormat="1" ht="15.75" x14ac:dyDescent="0.25">
      <c r="A39" s="10"/>
      <c r="B39" s="10"/>
      <c r="C39" s="10"/>
      <c r="D39" s="10"/>
      <c r="E39" s="11" t="s">
        <v>316</v>
      </c>
      <c r="F39" s="11"/>
      <c r="G39" s="11"/>
      <c r="H39" s="11"/>
      <c r="I39" s="11"/>
      <c r="J39" s="11"/>
      <c r="K39" s="11"/>
      <c r="L39" s="12"/>
      <c r="M39" s="12"/>
      <c r="N39" s="12"/>
      <c r="O39" s="12"/>
      <c r="P39" s="12"/>
      <c r="Q39" s="11"/>
      <c r="R39" s="10"/>
      <c r="S39" s="10"/>
      <c r="T39" s="10"/>
      <c r="U39" s="10"/>
      <c r="V39" s="68"/>
      <c r="W39" s="68"/>
      <c r="X39" s="76">
        <f>AVERAGE(X32:X38)*20%</f>
        <v>0.184145</v>
      </c>
      <c r="Y39" s="10"/>
      <c r="Z39" s="10"/>
      <c r="AA39" s="12"/>
      <c r="AB39" s="12"/>
      <c r="AC39" s="86">
        <f>AVERAGE(AC32:AC38)*20%</f>
        <v>0.19564799999999999</v>
      </c>
      <c r="AD39" s="10"/>
      <c r="AE39" s="10"/>
      <c r="AF39" s="12"/>
      <c r="AG39" s="12"/>
      <c r="AH39" s="86">
        <f>AVERAGE(AH32:AH38)*20%</f>
        <v>0.19025974025974027</v>
      </c>
      <c r="AI39" s="10"/>
      <c r="AJ39" s="10"/>
      <c r="AK39" s="12"/>
      <c r="AL39" s="12"/>
      <c r="AM39" s="87">
        <f>AVERAGE(AM32:AM38)*20%</f>
        <v>0.2</v>
      </c>
      <c r="AN39" s="10"/>
      <c r="AO39" s="10"/>
      <c r="AP39" s="68"/>
      <c r="AQ39" s="68"/>
      <c r="AR39" s="76">
        <f>AVERAGE(AR32:AR38)*20%</f>
        <v>0.1955663914656772</v>
      </c>
      <c r="AS39" s="10"/>
    </row>
    <row r="40" spans="1:45" s="9" customFormat="1" ht="18.75" x14ac:dyDescent="0.3">
      <c r="A40" s="6"/>
      <c r="B40" s="6"/>
      <c r="C40" s="6"/>
      <c r="D40" s="6"/>
      <c r="E40" s="7" t="s">
        <v>317</v>
      </c>
      <c r="F40" s="6"/>
      <c r="G40" s="6"/>
      <c r="H40" s="6"/>
      <c r="I40" s="6"/>
      <c r="J40" s="6"/>
      <c r="K40" s="6"/>
      <c r="L40" s="8"/>
      <c r="M40" s="8"/>
      <c r="N40" s="8"/>
      <c r="O40" s="8"/>
      <c r="P40" s="8"/>
      <c r="Q40" s="6"/>
      <c r="R40" s="6"/>
      <c r="S40" s="6"/>
      <c r="T40" s="6"/>
      <c r="U40" s="6"/>
      <c r="V40" s="69"/>
      <c r="W40" s="69"/>
      <c r="X40" s="77">
        <f>X31+X39</f>
        <v>0.55804521659736472</v>
      </c>
      <c r="Y40" s="6"/>
      <c r="Z40" s="6"/>
      <c r="AA40" s="8"/>
      <c r="AB40" s="8"/>
      <c r="AC40" s="88">
        <f>AC31+AC39</f>
        <v>0.653380145805182</v>
      </c>
      <c r="AD40" s="6"/>
      <c r="AE40" s="6"/>
      <c r="AF40" s="8"/>
      <c r="AG40" s="8"/>
      <c r="AH40" s="88">
        <f>AH31+AH39</f>
        <v>0.78448289037766861</v>
      </c>
      <c r="AI40" s="6"/>
      <c r="AJ40" s="6"/>
      <c r="AK40" s="8"/>
      <c r="AL40" s="8"/>
      <c r="AM40" s="88">
        <f>AM31+AM39</f>
        <v>0.75898775018554443</v>
      </c>
      <c r="AN40" s="6"/>
      <c r="AO40" s="6"/>
      <c r="AP40" s="69"/>
      <c r="AQ40" s="69"/>
      <c r="AR40" s="77">
        <f>AR31+AR39</f>
        <v>0.69947386026516289</v>
      </c>
      <c r="AS40" s="6"/>
    </row>
  </sheetData>
  <mergeCells count="20">
    <mergeCell ref="V12:Z13"/>
    <mergeCell ref="AA12:AE13"/>
    <mergeCell ref="AF12:AJ13"/>
    <mergeCell ref="AK12:AO13"/>
    <mergeCell ref="AP12:AS13"/>
    <mergeCell ref="A12:B13"/>
    <mergeCell ref="C12:C14"/>
    <mergeCell ref="A1:K1"/>
    <mergeCell ref="L1:P1"/>
    <mergeCell ref="D12:F13"/>
    <mergeCell ref="G12:Q13"/>
    <mergeCell ref="A2:K2"/>
    <mergeCell ref="R12:U13"/>
    <mergeCell ref="F4:K4"/>
    <mergeCell ref="H5:K5"/>
    <mergeCell ref="H6:K6"/>
    <mergeCell ref="H7:K7"/>
    <mergeCell ref="H8:K8"/>
    <mergeCell ref="H9:K9"/>
    <mergeCell ref="H10:K10"/>
  </mergeCells>
  <phoneticPr fontId="14" type="noConversion"/>
  <dataValidations count="1">
    <dataValidation allowBlank="1" showInputMessage="1" showErrorMessage="1" error="Escriba un texto " promptTitle="Cualquier contenido" sqref="F14 F3:F11"/>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14:formula1>
            <xm:f>Listas!$A$2:$A$4</xm:f>
          </x14:formula1>
          <xm:sqref>F12:F13 F1 F15:F31 F39:F1048576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11.42578125" defaultRowHeight="15" x14ac:dyDescent="0.25"/>
  <cols>
    <col min="1" max="1" width="34.5703125" bestFit="1" customWidth="1"/>
  </cols>
  <sheetData>
    <row r="1" spans="1:1" x14ac:dyDescent="0.25">
      <c r="A1" t="s">
        <v>31</v>
      </c>
    </row>
    <row r="2" spans="1:1" x14ac:dyDescent="0.25">
      <c r="A2" t="s">
        <v>115</v>
      </c>
    </row>
    <row r="3" spans="1:1" x14ac:dyDescent="0.25">
      <c r="A3" t="s">
        <v>56</v>
      </c>
    </row>
    <row r="4" spans="1:1" x14ac:dyDescent="0.25">
      <c r="A4" t="s">
        <v>229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LUISA</cp:lastModifiedBy>
  <cp:revision/>
  <dcterms:created xsi:type="dcterms:W3CDTF">2021-01-25T18:44:53Z</dcterms:created>
  <dcterms:modified xsi:type="dcterms:W3CDTF">2025-01-22T16:52:48Z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